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f4c50299923ea34/Desktop/"/>
    </mc:Choice>
  </mc:AlternateContent>
  <xr:revisionPtr revIDLastSave="265" documentId="13_ncr:1_{096D2A74-6C08-4B82-9AD6-5145B02A9271}" xr6:coauthVersionLast="47" xr6:coauthVersionMax="47" xr10:uidLastSave="{B8356CF9-D3FA-45AF-8130-E3450945C650}"/>
  <bookViews>
    <workbookView xWindow="-108" yWindow="-108" windowWidth="23256" windowHeight="13896" activeTab="1" xr2:uid="{31AED3E9-D741-44F9-934E-E2F0D4BD1D11}"/>
  </bookViews>
  <sheets>
    <sheet name="ข้อมูลการใช้ไฟฟ้า" sheetId="2" r:id="rId1"/>
    <sheet name="วิเคราะห์-เป้าหมาย" sheetId="5" r:id="rId2"/>
    <sheet name="จำนวนผู้ใช้บริการทั้งหมด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5" l="1"/>
  <c r="G6" i="5"/>
  <c r="G7" i="5"/>
  <c r="G8" i="5"/>
  <c r="G9" i="5"/>
  <c r="G10" i="5"/>
  <c r="G11" i="5"/>
  <c r="G12" i="5"/>
  <c r="G13" i="5"/>
  <c r="G14" i="5"/>
  <c r="G15" i="5"/>
  <c r="G4" i="5"/>
  <c r="C5" i="5"/>
  <c r="C6" i="5"/>
  <c r="C7" i="5"/>
  <c r="C8" i="5"/>
  <c r="C9" i="5"/>
  <c r="C10" i="5"/>
  <c r="C11" i="5"/>
  <c r="C12" i="5"/>
  <c r="C13" i="5"/>
  <c r="C14" i="5"/>
  <c r="C15" i="5"/>
  <c r="C4" i="5"/>
  <c r="C20" i="2"/>
  <c r="D20" i="2"/>
  <c r="F20" i="2"/>
  <c r="G20" i="2"/>
  <c r="I20" i="2"/>
  <c r="K20" i="2"/>
  <c r="L20" i="2"/>
  <c r="M20" i="2"/>
  <c r="V20" i="2" s="1"/>
  <c r="W20" i="2" s="1"/>
  <c r="N20" i="2"/>
  <c r="P20" i="2"/>
  <c r="Q20" i="2"/>
  <c r="R20" i="2"/>
  <c r="S20" i="2"/>
  <c r="U20" i="2"/>
  <c r="B20" i="2"/>
  <c r="C19" i="2"/>
  <c r="D19" i="2"/>
  <c r="F19" i="2"/>
  <c r="G19" i="2"/>
  <c r="I19" i="2"/>
  <c r="K19" i="2"/>
  <c r="L19" i="2"/>
  <c r="M19" i="2"/>
  <c r="V19" i="2" s="1"/>
  <c r="W19" i="2" s="1"/>
  <c r="N19" i="2"/>
  <c r="P19" i="2"/>
  <c r="Q19" i="2"/>
  <c r="R19" i="2"/>
  <c r="S19" i="2"/>
  <c r="U19" i="2"/>
  <c r="B19" i="2"/>
  <c r="C18" i="2"/>
  <c r="D18" i="2"/>
  <c r="F18" i="2"/>
  <c r="G18" i="2"/>
  <c r="I18" i="2"/>
  <c r="K18" i="2"/>
  <c r="L18" i="2"/>
  <c r="M18" i="2"/>
  <c r="V18" i="2" s="1"/>
  <c r="W18" i="2" s="1"/>
  <c r="N18" i="2"/>
  <c r="P18" i="2"/>
  <c r="Q18" i="2"/>
  <c r="R18" i="2"/>
  <c r="S18" i="2"/>
  <c r="U18" i="2"/>
  <c r="B18" i="2"/>
  <c r="K17" i="2"/>
  <c r="L17" i="2"/>
  <c r="M17" i="2"/>
  <c r="V17" i="2" s="1"/>
  <c r="W17" i="2" s="1"/>
  <c r="N17" i="2"/>
  <c r="P17" i="2"/>
  <c r="Q17" i="2"/>
  <c r="R17" i="2"/>
  <c r="S17" i="2"/>
  <c r="U17" i="2"/>
  <c r="F17" i="2"/>
  <c r="G17" i="2"/>
  <c r="C17" i="2"/>
  <c r="D17" i="2"/>
  <c r="B17" i="2"/>
  <c r="D5" i="5"/>
  <c r="D6" i="5"/>
  <c r="D7" i="5"/>
  <c r="D8" i="5"/>
  <c r="D9" i="5"/>
  <c r="D4" i="5"/>
  <c r="B4" i="5"/>
  <c r="I17" i="2"/>
  <c r="Z5" i="2"/>
  <c r="AA5" i="2" s="1"/>
  <c r="V6" i="2"/>
  <c r="W6" i="2" s="1"/>
  <c r="V7" i="2"/>
  <c r="W7" i="2" s="1"/>
  <c r="V8" i="2"/>
  <c r="W8" i="2" s="1"/>
  <c r="V9" i="2"/>
  <c r="W9" i="2" s="1"/>
  <c r="V10" i="2"/>
  <c r="W10" i="2" s="1"/>
  <c r="V5" i="2"/>
  <c r="W5" i="2" s="1"/>
  <c r="T14" i="2"/>
  <c r="T13" i="2"/>
  <c r="T12" i="2"/>
  <c r="T11" i="2"/>
  <c r="T10" i="2"/>
  <c r="T9" i="2"/>
  <c r="T8" i="2"/>
  <c r="T7" i="2"/>
  <c r="T6" i="2"/>
  <c r="T5" i="2"/>
  <c r="O11" i="2"/>
  <c r="O12" i="2"/>
  <c r="O13" i="2"/>
  <c r="O14" i="2"/>
  <c r="O6" i="2"/>
  <c r="O7" i="2"/>
  <c r="O8" i="2"/>
  <c r="O9" i="2"/>
  <c r="O10" i="2"/>
  <c r="O5" i="2"/>
  <c r="J5" i="2"/>
  <c r="E6" i="2"/>
  <c r="E7" i="2"/>
  <c r="E8" i="2"/>
  <c r="E9" i="2"/>
  <c r="E10" i="2"/>
  <c r="E11" i="2"/>
  <c r="E12" i="2"/>
  <c r="E13" i="2"/>
  <c r="E14" i="2"/>
  <c r="E15" i="2"/>
  <c r="E16" i="2"/>
  <c r="E5" i="2"/>
  <c r="H16" i="2"/>
  <c r="H15" i="2"/>
  <c r="H14" i="2"/>
  <c r="H13" i="2"/>
  <c r="H12" i="2"/>
  <c r="H11" i="2"/>
  <c r="H10" i="2"/>
  <c r="H9" i="2"/>
  <c r="H8" i="2"/>
  <c r="H7" i="2"/>
  <c r="H6" i="2"/>
  <c r="T19" i="2" l="1"/>
  <c r="T18" i="2"/>
  <c r="T17" i="2"/>
  <c r="O20" i="2"/>
  <c r="X20" i="2" s="1"/>
  <c r="Y20" i="2" s="1"/>
  <c r="O19" i="2"/>
  <c r="E18" i="2"/>
  <c r="E20" i="2"/>
  <c r="E17" i="2"/>
  <c r="E19" i="2"/>
  <c r="H20" i="2"/>
  <c r="Z20" i="2" s="1"/>
  <c r="AA20" i="2" s="1"/>
  <c r="H19" i="2"/>
  <c r="Z19" i="2" s="1"/>
  <c r="AA19" i="2" s="1"/>
  <c r="H18" i="2"/>
  <c r="Z18" i="2" s="1"/>
  <c r="AA18" i="2" s="1"/>
  <c r="H17" i="2"/>
  <c r="Z17" i="2" s="1"/>
  <c r="AA17" i="2" s="1"/>
  <c r="F4" i="5"/>
  <c r="T20" i="2"/>
  <c r="AB5" i="2"/>
  <c r="AC5" i="2" s="1"/>
  <c r="O18" i="2"/>
  <c r="X18" i="2" s="1"/>
  <c r="Y18" i="2" s="1"/>
  <c r="O17" i="2"/>
  <c r="E4" i="5"/>
  <c r="D16" i="5"/>
  <c r="H5" i="5"/>
  <c r="X6" i="2"/>
  <c r="Y6" i="2" s="1"/>
  <c r="X7" i="2"/>
  <c r="Y7" i="2" s="1"/>
  <c r="H6" i="5"/>
  <c r="X8" i="2"/>
  <c r="Y8" i="2" s="1"/>
  <c r="H7" i="5"/>
  <c r="X9" i="2"/>
  <c r="Y9" i="2" s="1"/>
  <c r="H8" i="5"/>
  <c r="X10" i="2"/>
  <c r="Y10" i="2" s="1"/>
  <c r="H9" i="5"/>
  <c r="X5" i="2"/>
  <c r="Y5" i="2" s="1"/>
  <c r="H4" i="5"/>
  <c r="J16" i="2"/>
  <c r="F15" i="5" s="1"/>
  <c r="B15" i="5"/>
  <c r="J15" i="2"/>
  <c r="F14" i="5" s="1"/>
  <c r="B14" i="5"/>
  <c r="B13" i="5"/>
  <c r="J14" i="2"/>
  <c r="F13" i="5" s="1"/>
  <c r="J13" i="2"/>
  <c r="F12" i="5" s="1"/>
  <c r="B12" i="5"/>
  <c r="B11" i="5"/>
  <c r="J12" i="2"/>
  <c r="F11" i="5" s="1"/>
  <c r="J11" i="2"/>
  <c r="F10" i="5" s="1"/>
  <c r="B10" i="5"/>
  <c r="B9" i="5"/>
  <c r="Z10" i="2"/>
  <c r="AA10" i="2" s="1"/>
  <c r="J10" i="2"/>
  <c r="J9" i="2"/>
  <c r="B8" i="5"/>
  <c r="Z9" i="2"/>
  <c r="AA9" i="2" s="1"/>
  <c r="Z8" i="2"/>
  <c r="AA8" i="2" s="1"/>
  <c r="B7" i="5"/>
  <c r="J8" i="2"/>
  <c r="J7" i="2"/>
  <c r="Z7" i="2"/>
  <c r="AA7" i="2" s="1"/>
  <c r="B6" i="5"/>
  <c r="B5" i="5"/>
  <c r="Z6" i="2"/>
  <c r="AA6" i="2" s="1"/>
  <c r="J6" i="2"/>
  <c r="X19" i="2" l="1"/>
  <c r="Y19" i="2" s="1"/>
  <c r="X17" i="2"/>
  <c r="Y17" i="2" s="1"/>
  <c r="B16" i="5"/>
  <c r="J18" i="2"/>
  <c r="AB18" i="2" s="1"/>
  <c r="AC18" i="2" s="1"/>
  <c r="J20" i="2"/>
  <c r="AB20" i="2" s="1"/>
  <c r="AC20" i="2" s="1"/>
  <c r="J17" i="2"/>
  <c r="AB17" i="2" s="1"/>
  <c r="AC17" i="2" s="1"/>
  <c r="J19" i="2"/>
  <c r="AB19" i="2" s="1"/>
  <c r="AC19" i="2" s="1"/>
  <c r="I4" i="5"/>
  <c r="H16" i="5"/>
  <c r="E9" i="5"/>
  <c r="F9" i="5"/>
  <c r="AB10" i="2"/>
  <c r="AC10" i="2" s="1"/>
  <c r="F8" i="5"/>
  <c r="AB9" i="2"/>
  <c r="AC9" i="2" s="1"/>
  <c r="E8" i="5"/>
  <c r="E7" i="5"/>
  <c r="F7" i="5"/>
  <c r="AB8" i="2"/>
  <c r="AC8" i="2" s="1"/>
  <c r="F6" i="5"/>
  <c r="AB7" i="2"/>
  <c r="AC7" i="2" s="1"/>
  <c r="E6" i="5"/>
  <c r="E5" i="5"/>
  <c r="F5" i="5"/>
  <c r="AB6" i="2"/>
  <c r="AC6" i="2" s="1"/>
  <c r="C16" i="5" l="1"/>
  <c r="F16" i="5"/>
  <c r="I9" i="5"/>
  <c r="I8" i="5"/>
  <c r="I7" i="5"/>
  <c r="I6" i="5"/>
  <c r="I5" i="5"/>
  <c r="G16" i="5" l="1"/>
</calcChain>
</file>

<file path=xl/sharedStrings.xml><?xml version="1.0" encoding="utf-8"?>
<sst xmlns="http://schemas.openxmlformats.org/spreadsheetml/2006/main" count="178" uniqueCount="94">
  <si>
    <t>ลำดับ</t>
  </si>
  <si>
    <t>เดือน</t>
  </si>
  <si>
    <t>จำนวนคน</t>
  </si>
  <si>
    <t>ร้อยละ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</si>
  <si>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</si>
  <si>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</si>
  <si>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</si>
  <si>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</si>
  <si>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</si>
  <si>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</si>
  <si>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</si>
  <si>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</si>
  <si>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</si>
  <si>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</si>
  <si>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</si>
  <si>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</si>
  <si>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ค่าเป้าหมาย</t>
  </si>
  <si>
    <t>ปี 2568</t>
  </si>
  <si>
    <t>ปี 2569</t>
  </si>
  <si>
    <t>การบรรลุเป้าหมาย</t>
  </si>
  <si>
    <t>บันทึกปริมาณการใช้ไฟฟ้า คณะอุตสาหกรรมเกษตร มหาวิทยาลัยเชียงใหม่ปี 2568-2569</t>
  </si>
  <si>
    <t>ปริมาณการใช้ไฟฟ้าปี 2568</t>
  </si>
  <si>
    <t>ปริมาณการใช้ไฟฟ้าปี 2569</t>
  </si>
  <si>
    <t>kWh</t>
  </si>
  <si>
    <t>ค่าไฟฟ้า/เดือน (บาท)</t>
  </si>
  <si>
    <t>kWh/คน</t>
  </si>
  <si>
    <t>ปริมาณการใช้ไฟฟ้าที่ เพิ่มขึ้น/ลดลง</t>
  </si>
  <si>
    <t>แบบฟอร์ม 3.2(1)</t>
  </si>
  <si>
    <t>หน่วย : kWh</t>
  </si>
  <si>
    <t>หน่วย : kWh/คน</t>
  </si>
  <si>
    <t>บันทึกจำนวนผู้ใช้บริการทั้งหมด</t>
  </si>
  <si>
    <t>ปีฐาน 2568</t>
  </si>
  <si>
    <t>ปีฐาน 2569</t>
  </si>
  <si>
    <t>จำนวนผู้ใช้บริการทั้งหมด</t>
  </si>
  <si>
    <t>พนักงานประจำ</t>
  </si>
  <si>
    <t>นักศึกษา (%)</t>
  </si>
  <si>
    <t>งานประชุม/สัมมนา</t>
  </si>
  <si>
    <t>รวมทั้งหมด</t>
  </si>
  <si>
    <t>เต็ม</t>
  </si>
  <si>
    <t>x%</t>
  </si>
  <si>
    <t>จำนวนวันต่อเดือน</t>
  </si>
  <si>
    <t>เฉลี่ย</t>
  </si>
  <si>
    <t>รวม x เดือน</t>
  </si>
  <si>
    <t>เฉลี่ย x เดือน</t>
  </si>
  <si>
    <t>พื้นที่คณะ (ตร.ม.)</t>
  </si>
  <si>
    <t>PE</t>
  </si>
  <si>
    <t>PV</t>
  </si>
  <si>
    <t>จำนวนเงิน (บาท)</t>
  </si>
  <si>
    <t>รวม 6 เดือน</t>
  </si>
  <si>
    <t>บรรลุผล</t>
  </si>
  <si>
    <t>หมายเหตุ</t>
  </si>
  <si>
    <t>มีการจัดกิจกรรมกีฬาของนักศึกษา</t>
  </si>
  <si>
    <t>ปริมาณการใช้ไฟฟ้าสะสม 6 เดือน</t>
  </si>
  <si>
    <t>ปริมาณการใช้ไฟฟ้าเฉลี่ย 6 เดือน</t>
  </si>
  <si>
    <t>ปริมาณการใช้ไฟฟ้าสะสม 12 เดือน</t>
  </si>
  <si>
    <t>ปริมาณการใช้ไฟฟ้าเฉลี่ย 12 เดือน</t>
  </si>
  <si>
    <t>กำหนดเป้าหมายลดการใช้ไฟฟ้า ร้อยละ 0.5 เทียบกับปีฐาน</t>
  </si>
  <si>
    <t>สรุปปริมาณการใช้ไฟฟ้า</t>
  </si>
  <si>
    <r>
      <t xml:space="preserve">1. ปริมาณการใช้ไฟฟ้าสะสม ตั้งแต่เดือน มกราคม ถึงเดือนมิถุนายนปี 2569 เท่ากับ 400,684.81 kWh </t>
    </r>
    <r>
      <rPr>
        <b/>
        <sz val="16"/>
        <color rgb="FFFF0000"/>
        <rFont val="Angsana New"/>
        <family val="1"/>
      </rPr>
      <t>ลดลง</t>
    </r>
    <r>
      <rPr>
        <sz val="16"/>
        <color theme="1"/>
        <rFont val="Angsana New"/>
        <family val="1"/>
      </rPr>
      <t>จาก ปี 2568 ในช่วงเวลาเดียวกัน เท่ากับ 23,806.68 ลบ.ม.  คิดเป็น 5.61%</t>
    </r>
  </si>
  <si>
    <r>
      <t xml:space="preserve">2. ปริมาณการใช้ไฟฟ้าต่อคน สะสมตั้งแต่เดือน มกราคม ถึงเดือน กันยายนปี 2569 เท่ากับ 1,444.99 kWh/คน </t>
    </r>
    <r>
      <rPr>
        <b/>
        <sz val="16"/>
        <color rgb="FFFF0000"/>
        <rFont val="Angsana New"/>
        <family val="1"/>
      </rPr>
      <t>ลดลง</t>
    </r>
    <r>
      <rPr>
        <sz val="16"/>
        <color theme="1"/>
        <rFont val="Angsana New"/>
        <family val="1"/>
      </rPr>
      <t>จาก ปี 2568 ในช่วงเวลาเดียวกัน เท่ากับ 201.25 kWh/คน  คิดเป็น 12.22%</t>
    </r>
  </si>
  <si>
    <r>
      <t xml:space="preserve">3. ปริมาณการใช้ไฟฟ้าเฉลี่ยต่อเดือน ตั้งแต่เดือนมกราคม ถึงเดือนมิถุนายน ปี 2569 เท่ากับ 66,781 kWh </t>
    </r>
    <r>
      <rPr>
        <b/>
        <sz val="16"/>
        <color rgb="FFFF0000"/>
        <rFont val="Angsana New"/>
        <family val="1"/>
      </rPr>
      <t>ลดลง</t>
    </r>
    <r>
      <rPr>
        <sz val="16"/>
        <color theme="1"/>
        <rFont val="Angsana New"/>
        <family val="1"/>
      </rPr>
      <t>จาก ปี 2568 ในช่วงเวลาเดียวกัน เท่ากับ 3,968.78 ลบ.ม.  คิดเป็น 5.61 %</t>
    </r>
  </si>
  <si>
    <r>
      <t xml:space="preserve">4. ปริมาณการใช้ไฟฟ้าต่อคน เฉลี่ยตั้งแต่เดือนมกราคม ถึงเดือนมิถุนายนปี 2569 เท่ากับ 241 kWh/คน </t>
    </r>
    <r>
      <rPr>
        <b/>
        <sz val="16"/>
        <color rgb="FFFF0000"/>
        <rFont val="Angsana New"/>
        <family val="1"/>
      </rPr>
      <t>ลดลง</t>
    </r>
    <r>
      <rPr>
        <sz val="16"/>
        <color theme="1"/>
        <rFont val="Angsana New"/>
        <family val="1"/>
      </rPr>
      <t>จาก ปี 2568 ในช่วงเวลาเดียวกัน เท่ากับ 33.54 kWh/คน  คิดเป็น 12.24%</t>
    </r>
  </si>
  <si>
    <r>
      <t xml:space="preserve">1. ปริมาณการใช้ไฟฟ้าสะสม ตั้งแต่เดือน มกราคม ถึงเดือนมิถุนายนปี 2569 เท่ากับ 161,781.42 kWh </t>
    </r>
    <r>
      <rPr>
        <b/>
        <sz val="16"/>
        <color rgb="FFFF0000"/>
        <rFont val="Angsana New"/>
        <family val="1"/>
      </rPr>
      <t>ลดลง</t>
    </r>
    <r>
      <rPr>
        <sz val="16"/>
        <color theme="1"/>
        <rFont val="Angsana New"/>
        <family val="1"/>
      </rPr>
      <t>จาก ปี 2568 ในช่วงเวลาเดียวกัน เท่ากับ 151,665.36 ลบ.ม.  คิดเป็น 48.39%</t>
    </r>
  </si>
  <si>
    <r>
      <t xml:space="preserve">3. ปริมาณการใช้ไฟฟ้าเฉลี่ยต่อเดือน ตั้งแต่เดือนมกราคม ถึงเดือนมิถุนายน ปี 2569 เท่ากับ 514.61 kWh </t>
    </r>
    <r>
      <rPr>
        <b/>
        <sz val="16"/>
        <color rgb="FFFF0000"/>
        <rFont val="Angsana New"/>
        <family val="1"/>
      </rPr>
      <t>ลดลง</t>
    </r>
    <r>
      <rPr>
        <sz val="16"/>
        <color theme="1"/>
        <rFont val="Angsana New"/>
        <family val="1"/>
      </rPr>
      <t>จาก ปี 2568 ในช่วงเวลาเดียวกัน เท่ากับ 103.55 ลบ.ม.  คิดเป็น 16.75 %</t>
    </r>
  </si>
  <si>
    <r>
      <t xml:space="preserve">2. ปริมาณการใช้ไฟฟ้าต่อคน สะสมตั้งแต่เดือน มกราคม ถึงเดือน กันยายนปี 2569 เท่ากับ 26,964 kWh/คน </t>
    </r>
    <r>
      <rPr>
        <b/>
        <sz val="16"/>
        <color rgb="FFFF0000"/>
        <rFont val="Angsana New"/>
        <family val="1"/>
      </rPr>
      <t>ลดลง</t>
    </r>
    <r>
      <rPr>
        <sz val="16"/>
        <color theme="1"/>
        <rFont val="Angsana New"/>
        <family val="1"/>
      </rPr>
      <t>จาก ปี 2568 ในช่วงเวลาเดียวกัน เท่ากับ 603.90 kWh/คน  คิดเป็น 2.19%</t>
    </r>
  </si>
  <si>
    <r>
      <t xml:space="preserve">4. ปริมาณการใช้ไฟฟ้าต่อคน เฉลี่ยตั้งแต่เดือนมกราคม ถึงเดือนมิถุนายนปี 2569 เท่ากับ 86 kWh/คน </t>
    </r>
    <r>
      <rPr>
        <b/>
        <sz val="16"/>
        <color rgb="FFFF0000"/>
        <rFont val="Angsana New"/>
        <family val="1"/>
      </rPr>
      <t>ลดลง</t>
    </r>
    <r>
      <rPr>
        <sz val="16"/>
        <color theme="1"/>
        <rFont val="Angsana New"/>
        <family val="1"/>
      </rPr>
      <t>จาก ปี 2568 ในช่วงเวลาเดียวกัน เท่ากับ 4 kWh/คน  คิดเป็น 4.44%</t>
    </r>
  </si>
  <si>
    <t>เดือนมกราคม 2568</t>
  </si>
  <si>
    <t>รายละเอียด :</t>
  </si>
  <si>
    <t>วิเคราะห์สาเหตุ :</t>
  </si>
  <si>
    <t>แนวทางจัดการ :</t>
  </si>
  <si>
    <t xml:space="preserve">เดือนกุมภาพันธ์ 2568     </t>
  </si>
  <si>
    <t xml:space="preserve">เดือนมีนาคม 2568      </t>
  </si>
  <si>
    <t xml:space="preserve">เดือนเมษายน 2568        </t>
  </si>
  <si>
    <t xml:space="preserve">เดือนพฤษภาคม 2568        </t>
  </si>
  <si>
    <t xml:space="preserve">เดือนมิถุนายน 2568       </t>
  </si>
  <si>
    <t>การวิเคราะห์ข้อมูลและสาเหตุ (เป้าหมาย : การใช้ไฟฟ้าลดลง …......0.5.......% จากปี 2568)</t>
  </si>
  <si>
    <r>
      <t xml:space="preserve">ปริมาณการใช้ไฟฟ้า 77,176.80 kWh ต่ำกว่าค่าเป้าหมาย 81,632.13 kWh และการใช้ไฟฟ้าต่อคน 42.36 kWh/คน ต่ำกว่าค่าเป้าหมาย 47.19 kWh/คน </t>
    </r>
    <r>
      <rPr>
        <b/>
        <sz val="14"/>
        <color rgb="FF000000"/>
        <rFont val="Angsana New"/>
        <family val="1"/>
      </rPr>
      <t>บรรลุเป้าหมาย</t>
    </r>
  </si>
  <si>
    <t>การใช้ไฟฟ้าเป็นไปตามภารกิจปกติ และบุคลากรให้ความร่วมมือในการปฏิบัติตามมาตรการประหยัดพลังงาน เช่น ปิดไฟและเครื่องใช้ไฟฟ้าเมื่อไม่ใช้งาน</t>
  </si>
  <si>
    <t>ดำเนินมาตรการประหยัดพลังงานอย่างต่อเนื่อง พร้อมติดตามการใช้ไฟฟ้ารายเดือนและประชาสัมพันธ์สร้างความตระหนักแก่บุคลากร</t>
  </si>
  <si>
    <r>
      <t xml:space="preserve">ปริมาณการใช้ไฟฟ้า 98,131.28 kWh สูงกว่าค่าเป้าหมาย 74,955.99 kWh และการใช้ไฟฟ้าต่อคน 53.86 kWh/คน สูงกว่าค่าเป้าหมาย </t>
    </r>
    <r>
      <rPr>
        <b/>
        <sz val="14"/>
        <color rgb="FF000000"/>
        <rFont val="Angsana New"/>
        <family val="1"/>
      </rPr>
      <t>ไม่บรรลุเป้าหมาย</t>
    </r>
  </si>
  <si>
    <t>มีการจัดกิจกรรมกีฬาของนักศึกษา ส่งผลให้มีการเปิดใช้อาคาร ระบบปรับอากาศ แสงสว่าง และอุปกรณ์ไฟฟ้าเป็นระยะเวลานานกว่าปกติ</t>
  </si>
  <si>
    <t>วางแผนการใช้พลังงานในช่วงจัดกิจกรรม โดยเปิดใช้อุปกรณ์ไฟฟ้าเท่าที่จำเป็น กำหนดผู้รับผิดชอบตรวจสอบการปิดเครื่องใช้ไฟฟ้าหลังเสร็จกิจกรรม และรณรงค์การใช้พลังงานอย่างมีประสิทธิภาพ</t>
  </si>
  <si>
    <r>
      <t>ปริมาณการใช้ไฟฟ้า 101,549.79 kWh ต่ำกว่าค่าเป้าหมาย 111,430.20 kWh และการใช้ไฟฟ้าต่อคน 55.74 kWh/คน ต่ำกว่าค่าเป้าหมาย</t>
    </r>
    <r>
      <rPr>
        <b/>
        <sz val="14"/>
        <rFont val="Angsana New"/>
        <family val="1"/>
      </rPr>
      <t xml:space="preserve"> บรรลุเป้าหมาย</t>
    </r>
  </si>
  <si>
    <t>ไม่มีเหตุการณ์ผิดปกติด้านการใช้พลังงาน และมีการควบคุมการใช้เครื่องปรับอากาศและแสงสว่างตามมาตรการที่กำหนด</t>
  </si>
  <si>
    <t>รักษามาตรการประหยัดพลังงาน และติดตามผลการใช้ไฟฟ้าอย่างต่อเนื่อง</t>
  </si>
  <si>
    <r>
      <t xml:space="preserve">ปริมาณการใช้ไฟฟ้า 90,952.84 kWh ต่ำกว่าค่าเป้าหมาย 103,017.06 kWh และการใช้ไฟฟ้าต่อคน 575.65 kWh/คน ต่ำกว่าค่าเป้าหมาย 652.01 kWh/คน </t>
    </r>
    <r>
      <rPr>
        <b/>
        <sz val="14"/>
        <color rgb="FF000000"/>
        <rFont val="Angsana New"/>
        <family val="1"/>
      </rPr>
      <t>บรรลุเป้าหมาย</t>
    </r>
  </si>
  <si>
    <t>ช่วงวันหยุดราชการและปิดภาคการศึกษาทำให้การใช้อาคารและเครื่องใช้ไฟฟ้าลดลง ประกอบกับการดำเนินมาตรการประหยัดพลังงานอย่างต่อเนื่อง</t>
  </si>
  <si>
    <t>คงมาตรการปิดเครื่องใช้ไฟฟ้าและเครื่องปรับอากาศในพื้นที่ที่ไม่มีการใช้งาน และติดตามการใช้พลังงานในช่วงวันหยุดอย่างสม่ำเสมอ</t>
  </si>
  <si>
    <r>
      <t xml:space="preserve">ปริมาณการใช้ไฟฟ้า 97,817.60 kWh ต่ำกว่าค่าเป้าหมาย 110,168.12 kWh และการใช้ไฟฟ้าต่อคน 619.10 kWh/คน ต่ำกว่าค่าเป้าหมาย 697.27 kWh/คน </t>
    </r>
    <r>
      <rPr>
        <b/>
        <sz val="14"/>
        <color rgb="FF000000"/>
        <rFont val="Angsana New"/>
        <family val="1"/>
      </rPr>
      <t>บรรลุเป้าหมาย</t>
    </r>
  </si>
  <si>
    <t>บุคลากรให้ความร่วมมือในการปฏิบัติตามมาตรการประหยัดพลังงาน เช่น การตั้งอุณหภูมิเครื่องปรับอากาศที่เหมาะสม การปิดไฟและอุปกรณ์ไฟฟ้าเมื่อไม่ใช้งาน</t>
  </si>
  <si>
    <t>ดำเนินกิจกรรมรณรงค์ประหยัดพลังงานอย่างต่อเนื่อง พร้อมตรวจสอบการใช้ไฟฟ้าในพื้นที่ที่มีการใช้พลังงานสูงเป็นประจำ</t>
  </si>
  <si>
    <t>รักษามาตรการที่ดำเนินการอยู่ พร้อมวิเคราะห์แนวโน้มการใช้ไฟฟ้ารายเดือน เพื่อนำข้อมูลมาปรับปรุงการบริหารจัดการพลังงานให้มีประสิทธิภาพยิ่งขึ้น</t>
  </si>
  <si>
    <t>มาตรการประหยัดพลังงานได้รับความร่วมมือจากบุคลากรอย่างต่อเนื่อง และมีการติดตามผลการใช้ไฟฟ้าเป็นประจำ ทำให้สามารถควบคุมการใช้พลังงานได้ตามเป้าหมาย</t>
  </si>
  <si>
    <r>
      <t xml:space="preserve">ปริมาณการใช้ไฟฟ้า 96,837.92 kWh ต่ำกว่าค่าเป้าหมาย 105,745.87 kWh และการใช้ไฟฟ้าต่อคน 612.90 kWh/คน ต่ำกว่าค่าเป้าหมาย 669.28 kWh/คน </t>
    </r>
    <r>
      <rPr>
        <b/>
        <sz val="14"/>
        <rFont val="Angsana New"/>
        <family val="1"/>
      </rPr>
      <t>บรรลุเป้าหมาย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</si>
</sst>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7" formatCode="#,##0.00_ ;\-#,##0.00\ "/>
  </numFmts>
  <fonts count="20">
    <font>
      <sz val="11"/>
      <color theme="1"/>
      <name val="Calibri"/>
      <family val="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8"/>
      <name val="Calibri"/>
      <family val="2"/>
      <scheme val="minor"/>
    </font>
    <font>
      <b/>
      <sz val="16"/>
      <color rgb="FF00B050"/>
      <name val="Angsana New"/>
      <family val="1"/>
    </font>
    <font>
      <b/>
      <sz val="16"/>
      <color theme="4"/>
      <name val="Angsana New"/>
      <family val="1"/>
    </font>
    <font>
      <b/>
      <sz val="16"/>
      <color rgb="FFFF0000"/>
      <name val="Angsana New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22"/>
      <scheme val="minor"/>
    </font>
    <font>
      <b/>
      <sz val="16"/>
      <color rgb="FF00B050"/>
      <name val="Angsana New"/>
      <family val="1"/>
      <charset val="222"/>
    </font>
    <font>
      <b/>
      <sz val="11"/>
      <color theme="4"/>
      <name val="Calibri"/>
      <family val="2"/>
      <charset val="222"/>
      <scheme val="minor"/>
    </font>
    <font>
      <b/>
      <sz val="11"/>
      <color rgb="FF00B050"/>
      <name val="Calibri"/>
      <family val="2"/>
      <scheme val="minor"/>
    </font>
    <font>
      <b/>
      <sz val="16"/>
      <color theme="4"/>
      <name val="Angsana New"/>
      <family val="1"/>
      <charset val="222"/>
    </font>
    <font>
      <b/>
      <sz val="11"/>
      <color theme="4"/>
      <name val="Calibri"/>
      <family val="2"/>
      <scheme val="minor"/>
    </font>
    <font>
      <b/>
      <sz val="16"/>
      <color rgb="FF000000"/>
      <name val="Angsana New"/>
      <family val="1"/>
    </font>
    <font>
      <b/>
      <sz val="14"/>
      <color rgb="FF000000"/>
      <name val="Angsana New"/>
      <family val="1"/>
    </font>
    <font>
      <sz val="16"/>
      <color rgb="FF000000"/>
      <name val="TH Sarabun New"/>
      <family val="2"/>
    </font>
    <font>
      <sz val="14"/>
      <color rgb="FF000000"/>
      <name val="Angsana New"/>
      <family val="1"/>
    </font>
    <font>
      <sz val="14"/>
      <name val="Angsana New"/>
      <family val="1"/>
    </font>
    <font>
      <b/>
      <sz val="14"/>
      <name val="Angsana New"/>
      <family val="1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D9C3"/>
        <bgColor rgb="FFDDD9C3"/>
      </patternFill>
    </fill>
    <fill>
      <patternFill patternType="solid">
        <fgColor rgb="FF339966"/>
        <bgColor rgb="FF339966"/>
      </patternFill>
    </fill>
    <fill>
      <patternFill patternType="solid">
        <fgColor rgb="FFFFFFFF"/>
        <bgColor rgb="FFFFFFFF"/>
      </patternFill>
    </fill>
    <fill>
      <patternFill patternType="solid">
        <fgColor rgb="FFFF5050"/>
        <bgColor rgb="FF33996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164" fontId="1" fillId="0" borderId="1" xfId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1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1" xfId="1" applyNumberFormat="1" applyFont="1" applyBorder="1"/>
    <xf numFmtId="2" fontId="0" fillId="0" borderId="1" xfId="1" applyNumberFormat="1" applyFont="1" applyBorder="1"/>
    <xf numFmtId="2" fontId="0" fillId="0" borderId="1" xfId="0" applyNumberFormat="1" applyBorder="1"/>
    <xf numFmtId="164" fontId="0" fillId="3" borderId="1" xfId="0" applyNumberFormat="1" applyFill="1" applyBorder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16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43" fontId="9" fillId="0" borderId="1" xfId="0" applyNumberFormat="1" applyFont="1" applyBorder="1" applyAlignment="1">
      <alignment horizontal="center"/>
    </xf>
    <xf numFmtId="4" fontId="9" fillId="0" borderId="1" xfId="1" applyNumberFormat="1" applyFont="1" applyBorder="1" applyAlignment="1">
      <alignment horizontal="center"/>
    </xf>
    <xf numFmtId="4" fontId="10" fillId="0" borderId="1" xfId="1" applyNumberFormat="1" applyFont="1" applyBorder="1"/>
    <xf numFmtId="0" fontId="8" fillId="0" borderId="1" xfId="0" applyFont="1" applyBorder="1"/>
    <xf numFmtId="10" fontId="9" fillId="0" borderId="1" xfId="2" applyNumberFormat="1" applyFont="1" applyBorder="1" applyAlignment="1">
      <alignment horizontal="center"/>
    </xf>
    <xf numFmtId="167" fontId="11" fillId="0" borderId="1" xfId="0" applyNumberFormat="1" applyFont="1" applyBorder="1"/>
    <xf numFmtId="10" fontId="11" fillId="0" borderId="1" xfId="2" applyNumberFormat="1" applyFont="1" applyBorder="1"/>
    <xf numFmtId="167" fontId="4" fillId="0" borderId="1" xfId="0" applyNumberFormat="1" applyFont="1" applyBorder="1" applyAlignment="1">
      <alignment horizontal="right"/>
    </xf>
    <xf numFmtId="10" fontId="4" fillId="0" borderId="1" xfId="2" applyNumberFormat="1" applyFont="1" applyBorder="1" applyAlignment="1">
      <alignment horizontal="center"/>
    </xf>
    <xf numFmtId="10" fontId="12" fillId="0" borderId="1" xfId="2" applyNumberFormat="1" applyFont="1" applyBorder="1" applyAlignment="1">
      <alignment horizontal="center"/>
    </xf>
    <xf numFmtId="167" fontId="13" fillId="0" borderId="1" xfId="0" applyNumberFormat="1" applyFont="1" applyBorder="1"/>
    <xf numFmtId="10" fontId="13" fillId="0" borderId="1" xfId="2" applyNumberFormat="1" applyFont="1" applyBorder="1"/>
    <xf numFmtId="167" fontId="5" fillId="0" borderId="1" xfId="0" applyNumberFormat="1" applyFont="1" applyBorder="1" applyAlignment="1">
      <alignment horizontal="right"/>
    </xf>
    <xf numFmtId="10" fontId="5" fillId="0" borderId="1" xfId="2" applyNumberFormat="1" applyFont="1" applyBorder="1" applyAlignment="1">
      <alignment horizontal="center"/>
    </xf>
    <xf numFmtId="4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/>
    </xf>
    <xf numFmtId="164" fontId="4" fillId="6" borderId="1" xfId="0" applyNumberFormat="1" applyFont="1" applyFill="1" applyBorder="1" applyAlignment="1">
      <alignment horizontal="center"/>
    </xf>
    <xf numFmtId="165" fontId="4" fillId="6" borderId="1" xfId="0" applyNumberFormat="1" applyFont="1" applyFill="1" applyBorder="1" applyAlignment="1">
      <alignment horizontal="center"/>
    </xf>
    <xf numFmtId="0" fontId="14" fillId="7" borderId="0" xfId="0" applyFont="1" applyFill="1" applyAlignment="1">
      <alignment horizontal="center" vertical="center"/>
    </xf>
    <xf numFmtId="0" fontId="15" fillId="7" borderId="0" xfId="0" applyFont="1" applyFill="1" applyAlignment="1">
      <alignment horizontal="center" vertical="center"/>
    </xf>
    <xf numFmtId="0" fontId="15" fillId="8" borderId="0" xfId="0" applyFont="1" applyFill="1" applyAlignment="1">
      <alignment horizontal="center" vertical="center"/>
    </xf>
    <xf numFmtId="0" fontId="16" fillId="9" borderId="0" xfId="0" applyFont="1" applyFill="1" applyAlignment="1">
      <alignment vertical="center"/>
    </xf>
    <xf numFmtId="0" fontId="15" fillId="9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5" fillId="9" borderId="0" xfId="0" applyFont="1" applyFill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5" fillId="10" borderId="0" xfId="0" applyFont="1" applyFill="1" applyAlignment="1">
      <alignment horizontal="center" vertical="center"/>
    </xf>
    <xf numFmtId="0" fontId="15" fillId="9" borderId="0" xfId="0" applyFont="1" applyFill="1" applyAlignment="1">
      <alignment horizontal="left" vertical="center" wrapText="1"/>
    </xf>
    <xf numFmtId="0" fontId="18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200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เปรียบเทียบปริมาณการใช้ไฟฟ้าปี</a:t>
            </a:r>
            <a:r>
              <a:rPr lang="th-TH" sz="200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 </a:t>
            </a:r>
            <a:r>
              <a:rPr lang="en-US" sz="200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2568-2569 : </a:t>
            </a:r>
            <a:r>
              <a:rPr lang="th-TH" sz="200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หน่วย </a:t>
            </a:r>
            <a:r>
              <a:rPr lang="en-US" sz="200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kWh </a:t>
            </a:r>
            <a:r>
              <a:rPr lang="th-TH" sz="200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(เดือน ม</a:t>
            </a:r>
            <a:r>
              <a:rPr lang="en-US" sz="200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.</a:t>
            </a:r>
            <a:r>
              <a:rPr lang="th-TH" sz="200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ค</a:t>
            </a:r>
            <a:r>
              <a:rPr lang="en-US" sz="200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.-</a:t>
            </a:r>
            <a:r>
              <a:rPr lang="th-TH" sz="200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มิ</a:t>
            </a:r>
            <a:r>
              <a:rPr lang="en-US" sz="200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.</a:t>
            </a:r>
            <a:r>
              <a:rPr lang="th-TH" sz="200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ย</a:t>
            </a:r>
            <a:r>
              <a:rPr lang="en-US" sz="200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.</a:t>
            </a:r>
            <a:r>
              <a:rPr lang="th-TH" sz="200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)</a:t>
            </a:r>
            <a:endParaRPr lang="en-US" sz="2000">
              <a:solidFill>
                <a:sysClr val="windowText" lastClr="000000"/>
              </a:solidFill>
              <a:latin typeface="Angsana New" panose="02020603050405020304" pitchFamily="18" charset="-34"/>
              <a:cs typeface="Angsana New" panose="02020603050405020304" pitchFamily="18" charset="-34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'วิเคราะห์-เป้าหมาย'!$B$3</c:f>
              <c:strCache>
                <c:ptCount val="1"/>
                <c:pt idx="0">
                  <c:v>ปี 2568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'วิเคราะห์-เป้าหมาย'!$A$4:$A$16</c:f>
              <c:strCache>
                <c:ptCount val="13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  <c:pt idx="12">
                  <c:v>รวม 6 เดือน</c:v>
                </c:pt>
              </c:strCache>
            </c:strRef>
          </c:cat>
          <c:val>
            <c:numRef>
              <c:f>'วิเคราะห์-เป้าหมาย'!$B$4:$B$16</c:f>
              <c:numCache>
                <c:formatCode>_(* #,##0.00_);_(* \(#,##0.00\);_(* "-"??_);_(@_)</c:formatCode>
                <c:ptCount val="13"/>
                <c:pt idx="0">
                  <c:v>82042.34</c:v>
                </c:pt>
                <c:pt idx="1">
                  <c:v>75332.649999999994</c:v>
                </c:pt>
                <c:pt idx="2">
                  <c:v>111990.15</c:v>
                </c:pt>
                <c:pt idx="3">
                  <c:v>103534.73</c:v>
                </c:pt>
                <c:pt idx="4">
                  <c:v>110721.73</c:v>
                </c:pt>
                <c:pt idx="5">
                  <c:v>106277.26</c:v>
                </c:pt>
                <c:pt idx="6">
                  <c:v>111709.87</c:v>
                </c:pt>
                <c:pt idx="7">
                  <c:v>100206.5</c:v>
                </c:pt>
                <c:pt idx="8">
                  <c:v>123397.88</c:v>
                </c:pt>
                <c:pt idx="9">
                  <c:v>90796.12</c:v>
                </c:pt>
                <c:pt idx="10">
                  <c:v>78554.62</c:v>
                </c:pt>
                <c:pt idx="11">
                  <c:v>83196.209999999992</c:v>
                </c:pt>
                <c:pt idx="12">
                  <c:v>589898.86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B3-45E2-A92D-A530A2DB8589}"/>
            </c:ext>
          </c:extLst>
        </c:ser>
        <c:ser>
          <c:idx val="1"/>
          <c:order val="1"/>
          <c:tx>
            <c:strRef>
              <c:f>'วิเคราะห์-เป้าหมาย'!$D$3</c:f>
              <c:strCache>
                <c:ptCount val="1"/>
                <c:pt idx="0">
                  <c:v>ปี 2569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'วิเคราะห์-เป้าหมาย'!$A$4:$A$16</c:f>
              <c:strCache>
                <c:ptCount val="13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  <c:pt idx="12">
                  <c:v>รวม 6 เดือน</c:v>
                </c:pt>
              </c:strCache>
            </c:strRef>
          </c:cat>
          <c:val>
            <c:numRef>
              <c:f>'วิเคราะห์-เป้าหมาย'!$D$4:$D$16</c:f>
              <c:numCache>
                <c:formatCode>_(* #,##0.00_);_(* \(#,##0.00\);_(* "-"??_);_(@_)</c:formatCode>
                <c:ptCount val="13"/>
                <c:pt idx="0">
                  <c:v>77176.800000000003</c:v>
                </c:pt>
                <c:pt idx="1">
                  <c:v>98131.28</c:v>
                </c:pt>
                <c:pt idx="2">
                  <c:v>101549.79000000001</c:v>
                </c:pt>
                <c:pt idx="3">
                  <c:v>90952.84</c:v>
                </c:pt>
                <c:pt idx="4">
                  <c:v>97817.600000000006</c:v>
                </c:pt>
                <c:pt idx="5">
                  <c:v>96837.920000000013</c:v>
                </c:pt>
                <c:pt idx="12">
                  <c:v>562466.23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B3-45E2-A92D-A530A2DB8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6529104"/>
        <c:axId val="1296526224"/>
      </c:barChart>
      <c:lineChart>
        <c:grouping val="standard"/>
        <c:varyColors val="0"/>
        <c:ser>
          <c:idx val="2"/>
          <c:order val="2"/>
          <c:tx>
            <c:strRef>
              <c:f>'วิเคราะห์-เป้าหมาย'!$C$3</c:f>
              <c:strCache>
                <c:ptCount val="1"/>
                <c:pt idx="0">
                  <c:v>ค่าเป้าหมาย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>
                    <a:alpha val="97000"/>
                  </a:srgbClr>
                </a:solidFill>
              </a:ln>
              <a:effectLst/>
            </c:spPr>
          </c:marker>
          <c:val>
            <c:numRef>
              <c:f>'วิเคราะห์-เป้าหมาย'!$C$4:$C$16</c:f>
              <c:numCache>
                <c:formatCode>_(* #,##0.00_);_(* \(#,##0.00\);_(* "-"??_);_(@_)</c:formatCode>
                <c:ptCount val="13"/>
                <c:pt idx="0">
                  <c:v>81632.128299999997</c:v>
                </c:pt>
                <c:pt idx="1">
                  <c:v>74955.986749999996</c:v>
                </c:pt>
                <c:pt idx="2">
                  <c:v>111430.19924999999</c:v>
                </c:pt>
                <c:pt idx="3">
                  <c:v>103017.05635</c:v>
                </c:pt>
                <c:pt idx="4">
                  <c:v>110168.12135</c:v>
                </c:pt>
                <c:pt idx="5">
                  <c:v>105745.8737</c:v>
                </c:pt>
                <c:pt idx="6">
                  <c:v>111151.32064999999</c:v>
                </c:pt>
                <c:pt idx="7">
                  <c:v>99705.467499999999</c:v>
                </c:pt>
                <c:pt idx="8">
                  <c:v>122780.8906</c:v>
                </c:pt>
                <c:pt idx="9">
                  <c:v>90342.1394</c:v>
                </c:pt>
                <c:pt idx="10">
                  <c:v>78161.84689999999</c:v>
                </c:pt>
                <c:pt idx="11">
                  <c:v>82780.22894999999</c:v>
                </c:pt>
                <c:pt idx="12">
                  <c:v>586949.36569999997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B3-45E2-A92D-A530A2DB8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6529104"/>
        <c:axId val="1296526224"/>
      </c:lineChart>
      <c:catAx>
        <c:axId val="1296529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6526224"/>
        <c:crosses val="autoZero"/>
        <c:auto val="1"/>
        <c:lblAlgn val="ctr"/>
        <c:lblOffset val="100"/>
        <c:noMultiLvlLbl val="0"/>
      </c:catAx>
      <c:valAx>
        <c:axId val="1296526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6529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2000" b="0" i="0" u="none" strike="noStrike" kern="1200" spc="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เปรียบเทียบปริมาณการใช้ไฟฟ้าปี </a:t>
            </a:r>
            <a:r>
              <a:rPr lang="en-US" sz="2000" b="0" i="0" u="none" strike="noStrike" kern="1200" spc="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2568-2569 : </a:t>
            </a:r>
            <a:r>
              <a:rPr lang="th-TH" sz="2000" b="0" i="0" u="none" strike="noStrike" kern="1200" spc="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หน่วย </a:t>
            </a:r>
            <a:r>
              <a:rPr lang="en-US" sz="2000" b="0" i="0" u="none" strike="noStrike" kern="1200" spc="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kWh/</a:t>
            </a:r>
            <a:r>
              <a:rPr lang="th-TH" sz="2000" b="0" i="0" u="none" strike="noStrike" kern="1200" spc="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คน </a:t>
            </a:r>
            <a:r>
              <a:rPr lang="en-US" sz="2000" b="0" i="0" u="none" strike="noStrike" kern="1200" spc="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 </a:t>
            </a:r>
            <a:r>
              <a:rPr lang="th-TH" sz="2000" b="0" i="0" u="none" strike="noStrike" kern="1200" spc="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(เดือน ม</a:t>
            </a:r>
            <a:r>
              <a:rPr lang="en-US" sz="2000" b="0" i="0" u="none" strike="noStrike" kern="1200" spc="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.</a:t>
            </a:r>
            <a:r>
              <a:rPr lang="th-TH" sz="2000" b="0" i="0" u="none" strike="noStrike" kern="1200" spc="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ค</a:t>
            </a:r>
            <a:r>
              <a:rPr lang="en-US" sz="2000" b="0" i="0" u="none" strike="noStrike" kern="1200" spc="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.-</a:t>
            </a:r>
            <a:r>
              <a:rPr lang="th-TH" sz="2000" b="0" i="0" u="none" strike="noStrike" kern="1200" spc="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มิ</a:t>
            </a:r>
            <a:r>
              <a:rPr lang="en-US" sz="2000" b="0" i="0" u="none" strike="noStrike" kern="1200" spc="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.</a:t>
            </a:r>
            <a:r>
              <a:rPr lang="th-TH" sz="2000" b="0" i="0" u="none" strike="noStrike" kern="1200" spc="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ย</a:t>
            </a:r>
            <a:r>
              <a:rPr lang="en-US" sz="2000" b="0" i="0" u="none" strike="noStrike" kern="1200" spc="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.</a:t>
            </a:r>
            <a:r>
              <a:rPr lang="th-TH" sz="1400" b="0" i="0" u="none" strike="noStrike" kern="1200" spc="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)</a:t>
            </a:r>
            <a:endParaRPr lang="en-US" sz="1400" b="0" i="0" u="none" strike="noStrike" kern="1200" spc="0" baseline="0">
              <a:solidFill>
                <a:sysClr val="windowText" lastClr="000000"/>
              </a:solidFill>
              <a:latin typeface="Angsana New" panose="02020603050405020304" pitchFamily="18" charset="-34"/>
              <a:cs typeface="Angsana New" panose="02020603050405020304" pitchFamily="18" charset="-34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'วิเคราะห์-เป้าหมาย'!$F$3</c:f>
              <c:strCache>
                <c:ptCount val="1"/>
                <c:pt idx="0">
                  <c:v>ปี 2568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'วิเคราะห์-เป้าหมาย'!$A$4:$A$16</c:f>
              <c:strCache>
                <c:ptCount val="13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  <c:pt idx="12">
                  <c:v>รวม 6 เดือน</c:v>
                </c:pt>
              </c:strCache>
            </c:strRef>
          </c:cat>
          <c:val>
            <c:numRef>
              <c:f>'วิเคราะห์-เป้าหมาย'!$F$4:$F$16</c:f>
              <c:numCache>
                <c:formatCode>0.00</c:formatCode>
                <c:ptCount val="13"/>
                <c:pt idx="0">
                  <c:v>47.423317919075146</c:v>
                </c:pt>
                <c:pt idx="1">
                  <c:v>43.544884393063583</c:v>
                </c:pt>
                <c:pt idx="2">
                  <c:v>64.734190751445084</c:v>
                </c:pt>
                <c:pt idx="3">
                  <c:v>655.28310126582278</c:v>
                </c:pt>
                <c:pt idx="4">
                  <c:v>700.7704430379747</c:v>
                </c:pt>
                <c:pt idx="5">
                  <c:v>672.64088607594931</c:v>
                </c:pt>
                <c:pt idx="6">
                  <c:v>59.898053619302949</c:v>
                </c:pt>
                <c:pt idx="7">
                  <c:v>53.730026809651477</c:v>
                </c:pt>
                <c:pt idx="8">
                  <c:v>66.165083109919578</c:v>
                </c:pt>
                <c:pt idx="9">
                  <c:v>48.684246648793561</c:v>
                </c:pt>
                <c:pt idx="10">
                  <c:v>43.114500548847417</c:v>
                </c:pt>
                <c:pt idx="11">
                  <c:v>45.662025246981337</c:v>
                </c:pt>
                <c:pt idx="12" formatCode="_(* #,##0.00_);_(* \(#,##0.00\);_(* &quot;-&quot;??_);_(@_)">
                  <c:v>2184.3968234433305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6F-4B2C-9535-B5D1389413F7}"/>
            </c:ext>
          </c:extLst>
        </c:ser>
        <c:ser>
          <c:idx val="6"/>
          <c:order val="2"/>
          <c:tx>
            <c:strRef>
              <c:f>'วิเคราะห์-เป้าหมาย'!$H$3</c:f>
              <c:strCache>
                <c:ptCount val="1"/>
                <c:pt idx="0">
                  <c:v>ปี 2569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'วิเคราะห์-เป้าหมาย'!$A$4:$A$16</c:f>
              <c:strCache>
                <c:ptCount val="13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  <c:pt idx="12">
                  <c:v>รวม 6 เดือน</c:v>
                </c:pt>
              </c:strCache>
            </c:strRef>
          </c:cat>
          <c:val>
            <c:numRef>
              <c:f>'วิเคราะห์-เป้าหมาย'!$H$4:$H$16</c:f>
              <c:numCache>
                <c:formatCode>0.00</c:formatCode>
                <c:ptCount val="13"/>
                <c:pt idx="0">
                  <c:v>42.358287596048299</c:v>
                </c:pt>
                <c:pt idx="1">
                  <c:v>53.859099890230517</c:v>
                </c:pt>
                <c:pt idx="2">
                  <c:v>55.735340285400667</c:v>
                </c:pt>
                <c:pt idx="3">
                  <c:v>575.6508860759493</c:v>
                </c:pt>
                <c:pt idx="4">
                  <c:v>619.09873417721519</c:v>
                </c:pt>
                <c:pt idx="5">
                  <c:v>612.89822784810133</c:v>
                </c:pt>
                <c:pt idx="12" formatCode="_(* #,##0.00_);_(* \(#,##0.00\);_(* &quot;-&quot;??_);_(@_)">
                  <c:v>1959.6005758729452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6F-4B2C-9535-B5D138941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2965616"/>
        <c:axId val="1822967056"/>
      </c:barChart>
      <c:lineChart>
        <c:grouping val="stacked"/>
        <c:varyColors val="0"/>
        <c:ser>
          <c:idx val="5"/>
          <c:order val="1"/>
          <c:tx>
            <c:strRef>
              <c:f>'วิเคราะห์-เป้าหมาย'!$G$3</c:f>
              <c:strCache>
                <c:ptCount val="1"/>
                <c:pt idx="0">
                  <c:v>ค่าเป้าหมาย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'วิเคราะห์-เป้าหมาย'!$A$4:$A$16</c:f>
              <c:strCache>
                <c:ptCount val="13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  <c:pt idx="12">
                  <c:v>รวม 6 เดือน</c:v>
                </c:pt>
              </c:strCache>
            </c:strRef>
          </c:cat>
          <c:val>
            <c:numRef>
              <c:f>'วิเคราะห์-เป้าหมาย'!$G$4:$G$16</c:f>
              <c:numCache>
                <c:formatCode>_(* #,##0.00_);_(* \(#,##0.00\);_(* "-"??_);_(@_)</c:formatCode>
                <c:ptCount val="13"/>
                <c:pt idx="0">
                  <c:v>47.186201329479772</c:v>
                </c:pt>
                <c:pt idx="1">
                  <c:v>43.327159971098268</c:v>
                </c:pt>
                <c:pt idx="2">
                  <c:v>64.410519797687854</c:v>
                </c:pt>
                <c:pt idx="3">
                  <c:v>652.00668575949362</c:v>
                </c:pt>
                <c:pt idx="4">
                  <c:v>697.26659082278479</c:v>
                </c:pt>
                <c:pt idx="5">
                  <c:v>669.2776816455696</c:v>
                </c:pt>
                <c:pt idx="6">
                  <c:v>59.598563351206437</c:v>
                </c:pt>
                <c:pt idx="7">
                  <c:v>53.461376675603219</c:v>
                </c:pt>
                <c:pt idx="8">
                  <c:v>65.834257694369981</c:v>
                </c:pt>
                <c:pt idx="9">
                  <c:v>48.440825415549597</c:v>
                </c:pt>
                <c:pt idx="10">
                  <c:v>42.89892804610318</c:v>
                </c:pt>
                <c:pt idx="11">
                  <c:v>45.433715120746427</c:v>
                </c:pt>
                <c:pt idx="12">
                  <c:v>2173.4748393261139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6F-4B2C-9535-B5D138941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2965616"/>
        <c:axId val="1822967056"/>
      </c:lineChart>
      <c:catAx>
        <c:axId val="182296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2967056"/>
        <c:auto val="1"/>
        <c:lblAlgn val="ctr"/>
        <c:lblOffset val="100"/>
        <c:noMultiLvlLbl val="0"/>
      </c:catAx>
      <c:valAx>
        <c:axId val="1822967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2965616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18</xdr:row>
      <xdr:rowOff>19050</xdr:rowOff>
    </xdr:from>
    <xdr:to>
      <xdr:col>10</xdr:col>
      <xdr:colOff>30480</xdr:colOff>
      <xdr:row>34</xdr:row>
      <xdr:rowOff>129540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C60858B-0E90-2ED2-98E1-A7A4A7FCDF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15240</xdr:colOff>
      <xdr:row>36</xdr:row>
      <xdr:rowOff>11430</xdr:rowOff>
    </xdr:from>
    <xdr:to>
      <xdr:col>10</xdr:col>
      <xdr:colOff>60960</xdr:colOff>
      <xdr:row>51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CA2D6D1-7727-BCA7-10FF-C7CCAE24F3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6D563-95DA-4593-B3C3-C597CCBEE2E9}">
  <sheetPr>
    <tabColor theme="9"/>
  </sheetPr>
  <dimension ref="A1:AC44"/>
  <sheetViews>
    <sheetView topLeftCell="A17" workbookViewId="0">
      <pane xSplit="1" topLeftCell="B1" activePane="topRight" state="frozen"/>
      <selection pane="topRight" activeCell="A24" sqref="A24:Y24"/>
    </sheetView>
  </sheetViews>
  <sheetFormatPr defaultRowHeight="23.4"/>
  <cols>
    <col min="1" max="1" width="30.5546875" style="1" bestFit="1" customWidth="1"/>
    <col min="2" max="2" width="10.6640625" style="1" customWidth="1"/>
    <col min="3" max="3" width="11.33203125" style="1" bestFit="1" customWidth="1"/>
    <col min="4" max="4" width="13.88671875" style="1" customWidth="1"/>
    <col min="5" max="5" width="10.5546875" style="1" customWidth="1"/>
    <col min="6" max="6" width="15.33203125" style="1" bestFit="1" customWidth="1"/>
    <col min="7" max="7" width="10.6640625" style="1" customWidth="1"/>
    <col min="8" max="8" width="11.33203125" style="1" customWidth="1"/>
    <col min="9" max="9" width="13.88671875" style="1" customWidth="1"/>
    <col min="10" max="10" width="10.5546875" style="1" customWidth="1"/>
    <col min="11" max="11" width="15.33203125" style="1" customWidth="1"/>
    <col min="12" max="12" width="11.21875" style="1" bestFit="1" customWidth="1"/>
    <col min="13" max="13" width="11.33203125" style="1" bestFit="1" customWidth="1"/>
    <col min="14" max="14" width="14.6640625" style="1" customWidth="1"/>
    <col min="15" max="15" width="12.33203125" style="1" customWidth="1"/>
    <col min="16" max="16" width="15.33203125" style="1" bestFit="1" customWidth="1"/>
    <col min="17" max="20" width="12.33203125" style="1" customWidth="1"/>
    <col min="21" max="21" width="15.33203125" style="1" bestFit="1" customWidth="1"/>
    <col min="22" max="22" width="11.5546875" bestFit="1" customWidth="1"/>
    <col min="23" max="23" width="9.5546875" bestFit="1" customWidth="1"/>
    <col min="24" max="24" width="12.33203125" customWidth="1"/>
    <col min="25" max="25" width="9.5546875" bestFit="1" customWidth="1"/>
    <col min="26" max="26" width="14.6640625" bestFit="1" customWidth="1"/>
  </cols>
  <sheetData>
    <row r="1" spans="1:29" ht="49.95" customHeight="1">
      <c r="A1" s="37" t="s">
        <v>20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0" t="s">
        <v>27</v>
      </c>
      <c r="AC1" s="30"/>
    </row>
    <row r="2" spans="1:29">
      <c r="A2" s="33" t="s">
        <v>1</v>
      </c>
      <c r="B2" s="34" t="s">
        <v>21</v>
      </c>
      <c r="C2" s="35"/>
      <c r="D2" s="35"/>
      <c r="E2" s="35"/>
      <c r="F2" s="35"/>
      <c r="G2" s="35"/>
      <c r="H2" s="35"/>
      <c r="I2" s="35"/>
      <c r="J2" s="35"/>
      <c r="K2" s="36"/>
      <c r="L2" s="38" t="s">
        <v>22</v>
      </c>
      <c r="M2" s="39"/>
      <c r="N2" s="39"/>
      <c r="O2" s="39"/>
      <c r="P2" s="39"/>
      <c r="Q2" s="39"/>
      <c r="R2" s="39"/>
      <c r="S2" s="39"/>
      <c r="T2" s="39"/>
      <c r="U2" s="40"/>
      <c r="V2" s="34" t="s">
        <v>26</v>
      </c>
      <c r="W2" s="35"/>
      <c r="X2" s="35"/>
      <c r="Y2" s="35"/>
      <c r="Z2" s="35"/>
      <c r="AA2" s="35"/>
      <c r="AB2" s="35"/>
      <c r="AC2" s="36"/>
    </row>
    <row r="3" spans="1:29">
      <c r="A3" s="33"/>
      <c r="B3" s="34" t="s">
        <v>45</v>
      </c>
      <c r="C3" s="35"/>
      <c r="D3" s="35"/>
      <c r="E3" s="35"/>
      <c r="F3" s="36"/>
      <c r="G3" s="34" t="s">
        <v>46</v>
      </c>
      <c r="H3" s="35"/>
      <c r="I3" s="35"/>
      <c r="J3" s="35"/>
      <c r="K3" s="36"/>
      <c r="L3" s="34" t="s">
        <v>45</v>
      </c>
      <c r="M3" s="35"/>
      <c r="N3" s="35"/>
      <c r="O3" s="35"/>
      <c r="P3" s="36"/>
      <c r="Q3" s="34" t="s">
        <v>46</v>
      </c>
      <c r="R3" s="35"/>
      <c r="S3" s="35"/>
      <c r="T3" s="35"/>
      <c r="U3" s="36"/>
      <c r="V3" s="34" t="s">
        <v>45</v>
      </c>
      <c r="W3" s="35"/>
      <c r="X3" s="35"/>
      <c r="Y3" s="36"/>
      <c r="Z3" s="34" t="s">
        <v>46</v>
      </c>
      <c r="AA3" s="35"/>
      <c r="AB3" s="35"/>
      <c r="AC3" s="36"/>
    </row>
    <row r="4" spans="1:29" ht="46.8">
      <c r="A4" s="33"/>
      <c r="B4" s="3" t="s">
        <v>2</v>
      </c>
      <c r="C4" s="3" t="s">
        <v>23</v>
      </c>
      <c r="D4" s="4" t="s">
        <v>47</v>
      </c>
      <c r="E4" s="3" t="s">
        <v>25</v>
      </c>
      <c r="F4" s="3" t="s">
        <v>44</v>
      </c>
      <c r="G4" s="3" t="s">
        <v>2</v>
      </c>
      <c r="H4" s="3" t="s">
        <v>23</v>
      </c>
      <c r="I4" s="4" t="s">
        <v>47</v>
      </c>
      <c r="J4" s="3" t="s">
        <v>25</v>
      </c>
      <c r="K4" s="3" t="s">
        <v>44</v>
      </c>
      <c r="L4" s="3" t="s">
        <v>2</v>
      </c>
      <c r="M4" s="3" t="s">
        <v>23</v>
      </c>
      <c r="N4" s="4" t="s">
        <v>24</v>
      </c>
      <c r="O4" s="3" t="s">
        <v>25</v>
      </c>
      <c r="P4" s="3" t="s">
        <v>44</v>
      </c>
      <c r="Q4" s="3" t="s">
        <v>2</v>
      </c>
      <c r="R4" s="3" t="s">
        <v>23</v>
      </c>
      <c r="S4" s="4" t="s">
        <v>24</v>
      </c>
      <c r="T4" s="3" t="s">
        <v>25</v>
      </c>
      <c r="U4" s="3" t="s">
        <v>44</v>
      </c>
      <c r="V4" s="3" t="s">
        <v>23</v>
      </c>
      <c r="W4" s="3" t="s">
        <v>3</v>
      </c>
      <c r="X4" s="3" t="s">
        <v>25</v>
      </c>
      <c r="Y4" s="3" t="s">
        <v>3</v>
      </c>
      <c r="Z4" s="3" t="s">
        <v>23</v>
      </c>
      <c r="AA4" s="3" t="s">
        <v>3</v>
      </c>
      <c r="AB4" s="3" t="s">
        <v>25</v>
      </c>
      <c r="AC4" s="3" t="s">
        <v>3</v>
      </c>
    </row>
    <row r="5" spans="1:29">
      <c r="A5" s="2" t="s">
        <v>4</v>
      </c>
      <c r="B5" s="15">
        <v>1730</v>
      </c>
      <c r="C5" s="11">
        <v>52940.39</v>
      </c>
      <c r="D5" s="14">
        <v>208595.72</v>
      </c>
      <c r="E5" s="16">
        <f>C5/B5</f>
        <v>30.601381502890174</v>
      </c>
      <c r="F5" s="11">
        <v>22935</v>
      </c>
      <c r="G5" s="15">
        <v>1730</v>
      </c>
      <c r="H5" s="11">
        <v>29101.95</v>
      </c>
      <c r="I5" s="14">
        <v>85713.97</v>
      </c>
      <c r="J5" s="16">
        <f>H5/G5</f>
        <v>16.821936416184972</v>
      </c>
      <c r="K5" s="11">
        <v>22935</v>
      </c>
      <c r="L5" s="15">
        <v>1822</v>
      </c>
      <c r="M5" s="11">
        <v>47394.5</v>
      </c>
      <c r="N5" s="11">
        <v>172786.13</v>
      </c>
      <c r="O5" s="16">
        <f>M5/L5</f>
        <v>26.012349066959384</v>
      </c>
      <c r="P5" s="11">
        <v>24696</v>
      </c>
      <c r="Q5" s="15">
        <v>1822</v>
      </c>
      <c r="R5" s="11">
        <v>29782.3</v>
      </c>
      <c r="S5" s="11">
        <v>81162.820000000007</v>
      </c>
      <c r="T5" s="16">
        <f>R5/Q5</f>
        <v>16.345938529088912</v>
      </c>
      <c r="U5" s="11">
        <v>24696</v>
      </c>
      <c r="V5" s="17">
        <f>M5-C5</f>
        <v>-5545.8899999999994</v>
      </c>
      <c r="W5" s="19">
        <f>V5*100/C5</f>
        <v>-10.475725622723973</v>
      </c>
      <c r="X5" s="18">
        <f>O5-E5</f>
        <v>-4.5890324359307897</v>
      </c>
      <c r="Y5" s="19">
        <f>X5*100/E5</f>
        <v>-14.996160991938794</v>
      </c>
      <c r="Z5" s="17">
        <f>R5-H5</f>
        <v>680.34999999999854</v>
      </c>
      <c r="AA5" s="19">
        <f>Z5*100/H5</f>
        <v>2.3378158508278606</v>
      </c>
      <c r="AB5" s="18">
        <f>T5-J5</f>
        <v>-0.47599788709606017</v>
      </c>
      <c r="AC5" s="19">
        <f>AB5*100/J5</f>
        <v>-2.8296260033303064</v>
      </c>
    </row>
    <row r="6" spans="1:29">
      <c r="A6" s="2" t="s">
        <v>5</v>
      </c>
      <c r="B6" s="15">
        <v>1730</v>
      </c>
      <c r="C6" s="11">
        <v>47121.1</v>
      </c>
      <c r="D6" s="14">
        <v>205848.18</v>
      </c>
      <c r="E6" s="16">
        <f t="shared" ref="E6:E16" si="0">C6/B6</f>
        <v>27.237630057803468</v>
      </c>
      <c r="F6" s="11">
        <v>22935</v>
      </c>
      <c r="G6" s="15">
        <v>1730</v>
      </c>
      <c r="H6" s="11">
        <f>28211.55</f>
        <v>28211.55</v>
      </c>
      <c r="I6" s="14">
        <v>92122</v>
      </c>
      <c r="J6" s="16">
        <f t="shared" ref="J6:J16" si="1">H6/G6</f>
        <v>16.307254335260115</v>
      </c>
      <c r="K6" s="11">
        <v>22935</v>
      </c>
      <c r="L6" s="15">
        <v>1822</v>
      </c>
      <c r="M6" s="11">
        <v>71003.3</v>
      </c>
      <c r="N6" s="11">
        <v>314303.21000000002</v>
      </c>
      <c r="O6" s="16">
        <f t="shared" ref="O6:O14" si="2">M6/L6</f>
        <v>38.969978046103186</v>
      </c>
      <c r="P6" s="11">
        <v>24696</v>
      </c>
      <c r="Q6" s="15">
        <v>1822</v>
      </c>
      <c r="R6" s="11">
        <v>27127.98</v>
      </c>
      <c r="S6" s="11">
        <v>89763.77</v>
      </c>
      <c r="T6" s="16">
        <f t="shared" ref="T6:T14" si="3">R6/Q6</f>
        <v>14.889121844127333</v>
      </c>
      <c r="U6" s="11">
        <v>24696</v>
      </c>
      <c r="V6" s="18">
        <f t="shared" ref="V6:V10" si="4">M6-C6</f>
        <v>23882.200000000004</v>
      </c>
      <c r="W6" s="19">
        <f t="shared" ref="W6:W10" si="5">V6*100/C6</f>
        <v>50.682602910373497</v>
      </c>
      <c r="X6" s="18">
        <f>O6-E6</f>
        <v>11.732347988299718</v>
      </c>
      <c r="Y6" s="19">
        <f>X6*100/E6</f>
        <v>43.074041182736636</v>
      </c>
      <c r="Z6" s="17">
        <f t="shared" ref="Z6:Z10" si="6">R6-H6</f>
        <v>-1083.5699999999997</v>
      </c>
      <c r="AA6" s="19">
        <f t="shared" ref="AA6:AA10" si="7">Z6*100/H6</f>
        <v>-3.8408736847142384</v>
      </c>
      <c r="AB6" s="18">
        <f t="shared" ref="AB6:AB10" si="8">T6-J6</f>
        <v>-1.4181324911327824</v>
      </c>
      <c r="AC6" s="19">
        <f t="shared" ref="AC6:AC10" si="9">AB6*100/J6</f>
        <v>-8.6963290200634624</v>
      </c>
    </row>
    <row r="7" spans="1:29">
      <c r="A7" s="2" t="s">
        <v>6</v>
      </c>
      <c r="B7" s="15">
        <v>1730</v>
      </c>
      <c r="C7" s="11">
        <v>80846.5</v>
      </c>
      <c r="D7" s="14">
        <v>340695.24</v>
      </c>
      <c r="E7" s="16">
        <f t="shared" si="0"/>
        <v>46.732080924855488</v>
      </c>
      <c r="F7" s="11">
        <v>22935</v>
      </c>
      <c r="G7" s="15">
        <v>1730</v>
      </c>
      <c r="H7" s="11">
        <f>31143.65</f>
        <v>31143.65</v>
      </c>
      <c r="I7" s="14">
        <v>98102.5</v>
      </c>
      <c r="J7" s="16">
        <f t="shared" si="1"/>
        <v>18.002109826589596</v>
      </c>
      <c r="K7" s="11">
        <v>22935</v>
      </c>
      <c r="L7" s="15">
        <v>1822</v>
      </c>
      <c r="M7" s="11">
        <v>70345.8</v>
      </c>
      <c r="N7" s="11">
        <v>273715.51</v>
      </c>
      <c r="O7" s="16">
        <f t="shared" si="2"/>
        <v>38.609110867178927</v>
      </c>
      <c r="P7" s="11">
        <v>24696</v>
      </c>
      <c r="Q7" s="15">
        <v>1822</v>
      </c>
      <c r="R7" s="11">
        <v>31203.99</v>
      </c>
      <c r="S7" s="11">
        <v>90756.81</v>
      </c>
      <c r="T7" s="16">
        <f t="shared" si="3"/>
        <v>17.126229418221737</v>
      </c>
      <c r="U7" s="11">
        <v>24696</v>
      </c>
      <c r="V7" s="18">
        <f t="shared" si="4"/>
        <v>-10500.699999999997</v>
      </c>
      <c r="W7" s="19">
        <f t="shared" si="5"/>
        <v>-12.988441058054459</v>
      </c>
      <c r="X7" s="18">
        <f t="shared" ref="X7:X10" si="10">O7-E7</f>
        <v>-8.1229700576765609</v>
      </c>
      <c r="Y7" s="19">
        <f t="shared" ref="Y7:Y10" si="11">X7*100/E7</f>
        <v>-17.381999467856311</v>
      </c>
      <c r="Z7" s="17">
        <f t="shared" si="6"/>
        <v>60.340000000000146</v>
      </c>
      <c r="AA7" s="19">
        <f t="shared" si="7"/>
        <v>0.19374736101902038</v>
      </c>
      <c r="AB7" s="18">
        <f t="shared" si="8"/>
        <v>-0.87588040836785908</v>
      </c>
      <c r="AC7" s="19">
        <f t="shared" si="9"/>
        <v>-4.8654319788348381</v>
      </c>
    </row>
    <row r="8" spans="1:29">
      <c r="A8" s="2" t="s">
        <v>7</v>
      </c>
      <c r="B8" s="15">
        <v>158</v>
      </c>
      <c r="C8" s="11">
        <v>76420</v>
      </c>
      <c r="D8" s="14">
        <v>315629.88</v>
      </c>
      <c r="E8" s="16">
        <f t="shared" si="0"/>
        <v>483.67088607594934</v>
      </c>
      <c r="F8" s="11">
        <v>22935</v>
      </c>
      <c r="G8" s="15">
        <v>158</v>
      </c>
      <c r="H8" s="11">
        <f>27114.73</f>
        <v>27114.73</v>
      </c>
      <c r="I8" s="14">
        <v>83711.31</v>
      </c>
      <c r="J8" s="16">
        <f t="shared" si="1"/>
        <v>171.61221518987341</v>
      </c>
      <c r="K8" s="11">
        <v>22935</v>
      </c>
      <c r="L8" s="15">
        <v>158</v>
      </c>
      <c r="M8" s="11">
        <v>65549.789999999994</v>
      </c>
      <c r="N8" s="11">
        <v>245195.54</v>
      </c>
      <c r="O8" s="16">
        <f t="shared" si="2"/>
        <v>414.87208860759489</v>
      </c>
      <c r="P8" s="11">
        <v>24696</v>
      </c>
      <c r="Q8" s="15">
        <v>158</v>
      </c>
      <c r="R8" s="11">
        <v>25403.05</v>
      </c>
      <c r="S8" s="11">
        <v>71029.47</v>
      </c>
      <c r="T8" s="16">
        <f t="shared" si="3"/>
        <v>160.77879746835441</v>
      </c>
      <c r="U8" s="11">
        <v>24696</v>
      </c>
      <c r="V8" s="18">
        <f t="shared" si="4"/>
        <v>-10870.210000000006</v>
      </c>
      <c r="W8" s="19">
        <f t="shared" si="5"/>
        <v>-14.224299921486532</v>
      </c>
      <c r="X8" s="18">
        <f t="shared" si="10"/>
        <v>-68.798797468354451</v>
      </c>
      <c r="Y8" s="19">
        <f t="shared" si="11"/>
        <v>-14.224299921486526</v>
      </c>
      <c r="Z8" s="17">
        <f t="shared" si="6"/>
        <v>-1711.6800000000003</v>
      </c>
      <c r="AA8" s="19">
        <f t="shared" si="7"/>
        <v>-6.3127311243740962</v>
      </c>
      <c r="AB8" s="18">
        <f t="shared" si="8"/>
        <v>-10.833417721518998</v>
      </c>
      <c r="AC8" s="19">
        <f t="shared" si="9"/>
        <v>-6.3127311243741024</v>
      </c>
    </row>
    <row r="9" spans="1:29">
      <c r="A9" s="2" t="s">
        <v>8</v>
      </c>
      <c r="B9" s="15">
        <v>158</v>
      </c>
      <c r="C9" s="11">
        <v>85395</v>
      </c>
      <c r="D9" s="14">
        <v>334410.03000000003</v>
      </c>
      <c r="E9" s="16">
        <f t="shared" si="0"/>
        <v>540.47468354430384</v>
      </c>
      <c r="F9" s="11">
        <v>22935</v>
      </c>
      <c r="G9" s="15">
        <v>158</v>
      </c>
      <c r="H9" s="11">
        <f>25326.73</f>
        <v>25326.73</v>
      </c>
      <c r="I9" s="14">
        <v>74133.87</v>
      </c>
      <c r="J9" s="16">
        <f t="shared" si="1"/>
        <v>160.29575949367089</v>
      </c>
      <c r="K9" s="11">
        <v>22935</v>
      </c>
      <c r="L9" s="15">
        <v>158</v>
      </c>
      <c r="M9" s="11">
        <v>72626.820000000007</v>
      </c>
      <c r="N9" s="11">
        <v>278719.95</v>
      </c>
      <c r="O9" s="16">
        <f t="shared" si="2"/>
        <v>459.66341772151901</v>
      </c>
      <c r="P9" s="11">
        <v>24696</v>
      </c>
      <c r="Q9" s="15">
        <v>158</v>
      </c>
      <c r="R9" s="11">
        <v>25190.78</v>
      </c>
      <c r="S9" s="11">
        <v>72264.759999999995</v>
      </c>
      <c r="T9" s="16">
        <f t="shared" si="3"/>
        <v>159.43531645569618</v>
      </c>
      <c r="U9" s="11">
        <v>24696</v>
      </c>
      <c r="V9" s="18">
        <f t="shared" si="4"/>
        <v>-12768.179999999993</v>
      </c>
      <c r="W9" s="19">
        <f t="shared" si="5"/>
        <v>-14.951905849288591</v>
      </c>
      <c r="X9" s="18">
        <f t="shared" si="10"/>
        <v>-80.811265822784833</v>
      </c>
      <c r="Y9" s="19">
        <f t="shared" si="11"/>
        <v>-14.951905849288604</v>
      </c>
      <c r="Z9" s="17">
        <f t="shared" si="6"/>
        <v>-135.95000000000073</v>
      </c>
      <c r="AA9" s="19">
        <f t="shared" si="7"/>
        <v>-0.53678465399994679</v>
      </c>
      <c r="AB9" s="18">
        <f t="shared" si="8"/>
        <v>-0.86044303797470434</v>
      </c>
      <c r="AC9" s="19">
        <f t="shared" si="9"/>
        <v>-0.5367846539999569</v>
      </c>
    </row>
    <row r="10" spans="1:29">
      <c r="A10" s="2" t="s">
        <v>9</v>
      </c>
      <c r="B10" s="15">
        <v>158</v>
      </c>
      <c r="C10" s="11">
        <v>81768.5</v>
      </c>
      <c r="D10" s="14">
        <v>326501.62</v>
      </c>
      <c r="E10" s="16">
        <f t="shared" si="0"/>
        <v>517.52215189873414</v>
      </c>
      <c r="F10" s="11">
        <v>22935</v>
      </c>
      <c r="G10" s="15">
        <v>158</v>
      </c>
      <c r="H10" s="11">
        <f>24508.76</f>
        <v>24508.76</v>
      </c>
      <c r="I10" s="14">
        <v>73153.75</v>
      </c>
      <c r="J10" s="16">
        <f t="shared" si="1"/>
        <v>155.11873417721517</v>
      </c>
      <c r="K10" s="11">
        <v>22935</v>
      </c>
      <c r="L10" s="15">
        <v>158</v>
      </c>
      <c r="M10" s="11">
        <v>73764.600000000006</v>
      </c>
      <c r="N10" s="11">
        <v>295685.7</v>
      </c>
      <c r="O10" s="16">
        <f t="shared" si="2"/>
        <v>466.86455696202535</v>
      </c>
      <c r="P10" s="11">
        <v>24696</v>
      </c>
      <c r="Q10" s="15">
        <v>158</v>
      </c>
      <c r="R10" s="11">
        <v>23073.32</v>
      </c>
      <c r="S10" s="11">
        <v>69136.899999999994</v>
      </c>
      <c r="T10" s="16">
        <f t="shared" si="3"/>
        <v>146.03367088607595</v>
      </c>
      <c r="U10" s="11">
        <v>24696</v>
      </c>
      <c r="V10" s="18">
        <f t="shared" si="4"/>
        <v>-8003.8999999999942</v>
      </c>
      <c r="W10" s="19">
        <f t="shared" si="5"/>
        <v>-9.7884882320208817</v>
      </c>
      <c r="X10" s="18">
        <f t="shared" si="10"/>
        <v>-50.65759493670879</v>
      </c>
      <c r="Y10" s="19">
        <f t="shared" si="11"/>
        <v>-9.7884882320208764</v>
      </c>
      <c r="Z10" s="17">
        <f t="shared" si="6"/>
        <v>-1435.4399999999987</v>
      </c>
      <c r="AA10" s="19">
        <f t="shared" si="7"/>
        <v>-5.8568446547275297</v>
      </c>
      <c r="AB10" s="18">
        <f t="shared" si="8"/>
        <v>-9.0850632911392211</v>
      </c>
      <c r="AC10" s="19">
        <f t="shared" si="9"/>
        <v>-5.8568446547275226</v>
      </c>
    </row>
    <row r="11" spans="1:29">
      <c r="A11" s="2" t="s">
        <v>10</v>
      </c>
      <c r="B11" s="15">
        <v>1865</v>
      </c>
      <c r="C11" s="11">
        <v>90630</v>
      </c>
      <c r="D11" s="14">
        <v>349487.41</v>
      </c>
      <c r="E11" s="16">
        <f t="shared" si="0"/>
        <v>48.595174262734588</v>
      </c>
      <c r="F11" s="11">
        <v>22935</v>
      </c>
      <c r="G11" s="15">
        <v>1865</v>
      </c>
      <c r="H11" s="11">
        <f>21079.87</f>
        <v>21079.87</v>
      </c>
      <c r="I11" s="14">
        <v>60762.73</v>
      </c>
      <c r="J11" s="16">
        <f t="shared" si="1"/>
        <v>11.302879356568363</v>
      </c>
      <c r="K11" s="11">
        <v>22935</v>
      </c>
      <c r="L11" s="15">
        <v>2087</v>
      </c>
      <c r="M11" s="11"/>
      <c r="N11" s="11"/>
      <c r="O11" s="16">
        <f t="shared" si="2"/>
        <v>0</v>
      </c>
      <c r="P11" s="11"/>
      <c r="Q11" s="15">
        <v>2087</v>
      </c>
      <c r="R11" s="11"/>
      <c r="S11" s="11"/>
      <c r="T11" s="16">
        <f t="shared" si="3"/>
        <v>0</v>
      </c>
      <c r="U11" s="2"/>
      <c r="V11" s="18"/>
      <c r="W11" s="19"/>
      <c r="X11" s="18"/>
      <c r="Y11" s="19"/>
      <c r="Z11" s="17"/>
      <c r="AA11" s="19"/>
      <c r="AB11" s="18"/>
      <c r="AC11" s="19"/>
    </row>
    <row r="12" spans="1:29">
      <c r="A12" s="2" t="s">
        <v>11</v>
      </c>
      <c r="B12" s="15">
        <v>1865</v>
      </c>
      <c r="C12" s="11">
        <v>76978</v>
      </c>
      <c r="D12" s="14">
        <v>344784.46</v>
      </c>
      <c r="E12" s="16">
        <f t="shared" si="0"/>
        <v>41.275067024128688</v>
      </c>
      <c r="F12" s="11">
        <v>22935</v>
      </c>
      <c r="G12" s="15">
        <v>1865</v>
      </c>
      <c r="H12" s="11">
        <f>23228.5</f>
        <v>23228.5</v>
      </c>
      <c r="I12" s="14">
        <v>77771.34</v>
      </c>
      <c r="J12" s="16">
        <f t="shared" si="1"/>
        <v>12.454959785522789</v>
      </c>
      <c r="K12" s="11">
        <v>22935</v>
      </c>
      <c r="L12" s="15">
        <v>2087</v>
      </c>
      <c r="M12" s="11"/>
      <c r="N12" s="11"/>
      <c r="O12" s="16">
        <f t="shared" si="2"/>
        <v>0</v>
      </c>
      <c r="P12" s="11"/>
      <c r="Q12" s="15">
        <v>2087</v>
      </c>
      <c r="R12" s="11"/>
      <c r="S12" s="11"/>
      <c r="T12" s="16">
        <f t="shared" si="3"/>
        <v>0</v>
      </c>
      <c r="U12" s="2"/>
      <c r="V12" s="18"/>
      <c r="W12" s="19"/>
      <c r="X12" s="18"/>
      <c r="Y12" s="19"/>
      <c r="Z12" s="17"/>
      <c r="AA12" s="19"/>
      <c r="AB12" s="18"/>
      <c r="AC12" s="19"/>
    </row>
    <row r="13" spans="1:29">
      <c r="A13" s="2" t="s">
        <v>12</v>
      </c>
      <c r="B13" s="15">
        <v>1865</v>
      </c>
      <c r="C13" s="11">
        <v>97738</v>
      </c>
      <c r="D13" s="14">
        <v>387843.93</v>
      </c>
      <c r="E13" s="16">
        <f t="shared" si="0"/>
        <v>52.406434316353888</v>
      </c>
      <c r="F13" s="11">
        <v>22935</v>
      </c>
      <c r="G13" s="15">
        <v>1865</v>
      </c>
      <c r="H13" s="11">
        <f>25659.88</f>
        <v>25659.88</v>
      </c>
      <c r="I13" s="14">
        <v>76112.34</v>
      </c>
      <c r="J13" s="16">
        <f t="shared" si="1"/>
        <v>13.758648793565683</v>
      </c>
      <c r="K13" s="11">
        <v>22935</v>
      </c>
      <c r="L13" s="15">
        <v>2087</v>
      </c>
      <c r="M13" s="11"/>
      <c r="N13" s="11"/>
      <c r="O13" s="16">
        <f t="shared" si="2"/>
        <v>0</v>
      </c>
      <c r="P13" s="11"/>
      <c r="Q13" s="15">
        <v>2087</v>
      </c>
      <c r="R13" s="11"/>
      <c r="S13" s="11"/>
      <c r="T13" s="16">
        <f t="shared" si="3"/>
        <v>0</v>
      </c>
      <c r="U13" s="2"/>
      <c r="V13" s="18"/>
      <c r="W13" s="19"/>
      <c r="X13" s="18"/>
      <c r="Y13" s="19"/>
      <c r="Z13" s="17"/>
      <c r="AA13" s="19"/>
      <c r="AB13" s="18"/>
      <c r="AC13" s="19"/>
    </row>
    <row r="14" spans="1:29">
      <c r="A14" s="2" t="s">
        <v>13</v>
      </c>
      <c r="B14" s="15">
        <v>1865</v>
      </c>
      <c r="C14" s="11">
        <v>62373.09</v>
      </c>
      <c r="D14" s="14">
        <v>257557.2</v>
      </c>
      <c r="E14" s="16">
        <f t="shared" si="0"/>
        <v>33.444016085790885</v>
      </c>
      <c r="F14" s="11">
        <v>23358</v>
      </c>
      <c r="G14" s="15">
        <v>1865</v>
      </c>
      <c r="H14" s="11">
        <f>28423.03</f>
        <v>28423.03</v>
      </c>
      <c r="I14" s="14">
        <v>87733.37</v>
      </c>
      <c r="J14" s="16">
        <f t="shared" si="1"/>
        <v>15.24023056300268</v>
      </c>
      <c r="K14" s="11">
        <v>23358</v>
      </c>
      <c r="L14" s="15">
        <v>2087</v>
      </c>
      <c r="M14" s="11"/>
      <c r="N14" s="11"/>
      <c r="O14" s="16">
        <f t="shared" si="2"/>
        <v>0</v>
      </c>
      <c r="P14" s="2"/>
      <c r="Q14" s="15">
        <v>2087</v>
      </c>
      <c r="R14" s="11"/>
      <c r="S14" s="11"/>
      <c r="T14" s="16">
        <f t="shared" si="3"/>
        <v>0</v>
      </c>
      <c r="U14" s="2"/>
      <c r="V14" s="18"/>
      <c r="W14" s="19"/>
      <c r="X14" s="18"/>
      <c r="Y14" s="19"/>
      <c r="Z14" s="17"/>
      <c r="AA14" s="19"/>
      <c r="AB14" s="18"/>
      <c r="AC14" s="19"/>
    </row>
    <row r="15" spans="1:29">
      <c r="A15" s="2" t="s">
        <v>14</v>
      </c>
      <c r="B15" s="15">
        <v>1822</v>
      </c>
      <c r="C15" s="11">
        <v>56649</v>
      </c>
      <c r="D15" s="14">
        <v>235778.8</v>
      </c>
      <c r="E15" s="16">
        <f t="shared" si="0"/>
        <v>31.091657519209658</v>
      </c>
      <c r="F15" s="11">
        <v>24696</v>
      </c>
      <c r="G15" s="15">
        <v>1822</v>
      </c>
      <c r="H15" s="11">
        <f>21905.62</f>
        <v>21905.62</v>
      </c>
      <c r="I15" s="14">
        <v>68152.759999999995</v>
      </c>
      <c r="J15" s="16">
        <f t="shared" si="1"/>
        <v>12.022843029637761</v>
      </c>
      <c r="K15" s="11">
        <v>24696</v>
      </c>
      <c r="L15" s="15"/>
      <c r="M15" s="11"/>
      <c r="N15" s="11"/>
      <c r="O15" s="16"/>
      <c r="P15" s="2"/>
      <c r="Q15" s="15"/>
      <c r="R15" s="11"/>
      <c r="S15" s="11"/>
      <c r="T15" s="2"/>
      <c r="U15" s="2"/>
      <c r="V15" s="5"/>
      <c r="W15" s="5"/>
      <c r="X15" s="5"/>
      <c r="Y15" s="5"/>
      <c r="Z15" s="5"/>
      <c r="AA15" s="5"/>
      <c r="AB15" s="5"/>
      <c r="AC15" s="5"/>
    </row>
    <row r="16" spans="1:29">
      <c r="A16" s="2" t="s">
        <v>15</v>
      </c>
      <c r="B16" s="15">
        <v>1822</v>
      </c>
      <c r="C16" s="11">
        <v>55453.7</v>
      </c>
      <c r="D16" s="14">
        <v>200060.31</v>
      </c>
      <c r="E16" s="16">
        <f t="shared" si="0"/>
        <v>30.43562019758507</v>
      </c>
      <c r="F16" s="11">
        <v>24696</v>
      </c>
      <c r="G16" s="15">
        <v>1822</v>
      </c>
      <c r="H16" s="11">
        <f>27742.51</f>
        <v>27742.51</v>
      </c>
      <c r="I16" s="14">
        <v>74816</v>
      </c>
      <c r="J16" s="16">
        <f t="shared" si="1"/>
        <v>15.226405049396266</v>
      </c>
      <c r="K16" s="11">
        <v>24696</v>
      </c>
      <c r="L16" s="15"/>
      <c r="M16" s="11"/>
      <c r="N16" s="11"/>
      <c r="O16" s="16"/>
      <c r="P16" s="2"/>
      <c r="Q16" s="15"/>
      <c r="R16" s="11"/>
      <c r="S16" s="11"/>
      <c r="T16" s="2"/>
      <c r="U16" s="2"/>
      <c r="V16" s="5"/>
      <c r="W16" s="56"/>
      <c r="X16" s="5"/>
      <c r="Y16" s="5"/>
      <c r="Z16" s="5"/>
      <c r="AA16" s="5"/>
      <c r="AB16" s="5"/>
      <c r="AC16" s="5"/>
    </row>
    <row r="17" spans="1:29">
      <c r="A17" s="6" t="s">
        <v>52</v>
      </c>
      <c r="B17" s="50">
        <f>SUM(B5:B10)</f>
        <v>5664</v>
      </c>
      <c r="C17" s="50">
        <f t="shared" ref="C17:G17" si="12">SUM(C5:C10)</f>
        <v>424491.49</v>
      </c>
      <c r="D17" s="50">
        <f t="shared" si="12"/>
        <v>1731680.67</v>
      </c>
      <c r="E17" s="50">
        <f t="shared" si="12"/>
        <v>1646.2388140045364</v>
      </c>
      <c r="F17" s="50">
        <f t="shared" si="12"/>
        <v>137610</v>
      </c>
      <c r="G17" s="50">
        <f t="shared" si="12"/>
        <v>5664</v>
      </c>
      <c r="H17" s="70">
        <f>SUM(H5:H16)</f>
        <v>313446.78000000003</v>
      </c>
      <c r="I17" s="51">
        <f>SUM(I5:I16)</f>
        <v>952285.94</v>
      </c>
      <c r="J17" s="70">
        <f t="shared" ref="J17:U17" si="13">SUM(J5:J16)</f>
        <v>618.16397601648771</v>
      </c>
      <c r="K17" s="51">
        <f t="shared" si="13"/>
        <v>279165</v>
      </c>
      <c r="L17" s="51">
        <f t="shared" si="13"/>
        <v>14288</v>
      </c>
      <c r="M17" s="51">
        <f t="shared" si="13"/>
        <v>400684.81000000006</v>
      </c>
      <c r="N17" s="51">
        <f t="shared" si="13"/>
        <v>1580406.04</v>
      </c>
      <c r="O17" s="51">
        <f t="shared" si="13"/>
        <v>1444.9915012713807</v>
      </c>
      <c r="P17" s="51">
        <f t="shared" si="13"/>
        <v>148176</v>
      </c>
      <c r="Q17" s="51">
        <f t="shared" si="13"/>
        <v>14288</v>
      </c>
      <c r="R17" s="70">
        <f t="shared" si="13"/>
        <v>161781.42000000001</v>
      </c>
      <c r="S17" s="51">
        <f t="shared" si="13"/>
        <v>474114.53</v>
      </c>
      <c r="T17" s="70">
        <f t="shared" si="13"/>
        <v>514.60907460156454</v>
      </c>
      <c r="U17" s="51">
        <f t="shared" si="13"/>
        <v>148176</v>
      </c>
      <c r="V17" s="53">
        <f>M17-C17</f>
        <v>-23806.679999999935</v>
      </c>
      <c r="W17" s="57">
        <f>V17/C17</f>
        <v>-5.6082820411782426E-2</v>
      </c>
      <c r="X17" s="58">
        <f>O17-E17</f>
        <v>-201.2473127331557</v>
      </c>
      <c r="Y17" s="59">
        <f>X17/E17</f>
        <v>-0.12224673056007847</v>
      </c>
      <c r="Z17" s="60">
        <f>R17-H17</f>
        <v>-151665.36000000002</v>
      </c>
      <c r="AA17" s="61">
        <f>Z17/H17</f>
        <v>-0.4838631936177491</v>
      </c>
      <c r="AB17" s="58">
        <f>T17-J17</f>
        <v>-103.55490141492317</v>
      </c>
      <c r="AC17" s="59">
        <f>AB17/J17</f>
        <v>-0.16752011672087658</v>
      </c>
    </row>
    <row r="18" spans="1:29">
      <c r="A18" s="6" t="s">
        <v>53</v>
      </c>
      <c r="B18" s="50">
        <f>AVERAGE(B5:B10)</f>
        <v>944</v>
      </c>
      <c r="C18" s="50">
        <f t="shared" ref="C18:U18" si="14">AVERAGE(C5:C10)</f>
        <v>70748.581666666665</v>
      </c>
      <c r="D18" s="50">
        <f t="shared" si="14"/>
        <v>288613.44500000001</v>
      </c>
      <c r="E18" s="50">
        <f t="shared" si="14"/>
        <v>274.37313566742273</v>
      </c>
      <c r="F18" s="50">
        <f t="shared" si="14"/>
        <v>22935</v>
      </c>
      <c r="G18" s="50">
        <f t="shared" si="14"/>
        <v>944</v>
      </c>
      <c r="H18" s="71">
        <f t="shared" si="14"/>
        <v>27567.895</v>
      </c>
      <c r="I18" s="50">
        <f t="shared" si="14"/>
        <v>84489.566666666666</v>
      </c>
      <c r="J18" s="71">
        <f t="shared" si="14"/>
        <v>89.693001573132349</v>
      </c>
      <c r="K18" s="50">
        <f t="shared" si="14"/>
        <v>22935</v>
      </c>
      <c r="L18" s="50">
        <f t="shared" si="14"/>
        <v>990</v>
      </c>
      <c r="M18" s="50">
        <f t="shared" si="14"/>
        <v>66780.801666666681</v>
      </c>
      <c r="N18" s="50">
        <f t="shared" si="14"/>
        <v>263401.00666666665</v>
      </c>
      <c r="O18" s="50">
        <f t="shared" si="14"/>
        <v>240.83191687856345</v>
      </c>
      <c r="P18" s="50">
        <f t="shared" si="14"/>
        <v>24696</v>
      </c>
      <c r="Q18" s="50">
        <f t="shared" si="14"/>
        <v>990</v>
      </c>
      <c r="R18" s="71">
        <f t="shared" si="14"/>
        <v>26963.570000000003</v>
      </c>
      <c r="S18" s="50">
        <f t="shared" si="14"/>
        <v>79019.088333333333</v>
      </c>
      <c r="T18" s="71">
        <f t="shared" si="14"/>
        <v>85.768179100260753</v>
      </c>
      <c r="U18" s="50">
        <f t="shared" si="14"/>
        <v>24696</v>
      </c>
      <c r="V18" s="54">
        <f>M18-C18</f>
        <v>-3967.7799999999843</v>
      </c>
      <c r="W18" s="57">
        <f t="shared" ref="W18:W20" si="15">V18/C18</f>
        <v>-5.6082820411782357E-2</v>
      </c>
      <c r="X18" s="58">
        <f t="shared" ref="X18:X20" si="16">O18-E18</f>
        <v>-33.541218788859283</v>
      </c>
      <c r="Y18" s="59">
        <f t="shared" ref="Y18:Y20" si="17">X18/E18</f>
        <v>-0.12224673056007847</v>
      </c>
      <c r="Z18" s="60">
        <f t="shared" ref="Z18:Z20" si="18">R18-H18</f>
        <v>-604.32499999999709</v>
      </c>
      <c r="AA18" s="61">
        <f t="shared" ref="AA18:AA20" si="19">Z18/H18</f>
        <v>-2.1921332767699423E-2</v>
      </c>
      <c r="AB18" s="58">
        <f t="shared" ref="AB18:AB20" si="20">T18-J18</f>
        <v>-3.9248224728715968</v>
      </c>
      <c r="AC18" s="59">
        <f t="shared" ref="AC18:AC20" si="21">AB18/J18</f>
        <v>-4.3758402595897541E-2</v>
      </c>
    </row>
    <row r="19" spans="1:29">
      <c r="A19" s="7" t="s">
        <v>54</v>
      </c>
      <c r="B19" s="52">
        <f>SUM(B5:B16)</f>
        <v>16768</v>
      </c>
      <c r="C19" s="52">
        <f t="shared" ref="C19:U19" si="22">SUM(C5:C16)</f>
        <v>864313.27999999991</v>
      </c>
      <c r="D19" s="52">
        <f t="shared" si="22"/>
        <v>3507192.7800000003</v>
      </c>
      <c r="E19" s="52">
        <f t="shared" si="22"/>
        <v>1883.4867834103391</v>
      </c>
      <c r="F19" s="52">
        <f t="shared" si="22"/>
        <v>279165</v>
      </c>
      <c r="G19" s="52">
        <f t="shared" si="22"/>
        <v>16768</v>
      </c>
      <c r="H19" s="52">
        <f t="shared" si="22"/>
        <v>313446.78000000003</v>
      </c>
      <c r="I19" s="52">
        <f t="shared" si="22"/>
        <v>952285.94</v>
      </c>
      <c r="J19" s="52">
        <f t="shared" si="22"/>
        <v>618.16397601648771</v>
      </c>
      <c r="K19" s="52">
        <f t="shared" si="22"/>
        <v>279165</v>
      </c>
      <c r="L19" s="52">
        <f t="shared" si="22"/>
        <v>14288</v>
      </c>
      <c r="M19" s="52">
        <f t="shared" si="22"/>
        <v>400684.81000000006</v>
      </c>
      <c r="N19" s="52">
        <f t="shared" si="22"/>
        <v>1580406.04</v>
      </c>
      <c r="O19" s="52">
        <f t="shared" si="22"/>
        <v>1444.9915012713807</v>
      </c>
      <c r="P19" s="52">
        <f t="shared" si="22"/>
        <v>148176</v>
      </c>
      <c r="Q19" s="52">
        <f t="shared" si="22"/>
        <v>14288</v>
      </c>
      <c r="R19" s="52">
        <f t="shared" si="22"/>
        <v>161781.42000000001</v>
      </c>
      <c r="S19" s="52">
        <f t="shared" si="22"/>
        <v>474114.53</v>
      </c>
      <c r="T19" s="52">
        <f t="shared" si="22"/>
        <v>514.60907460156454</v>
      </c>
      <c r="U19" s="52">
        <f t="shared" si="22"/>
        <v>148176</v>
      </c>
      <c r="V19" s="55">
        <f>M19-C19</f>
        <v>-463628.46999999986</v>
      </c>
      <c r="W19" s="62">
        <f t="shared" si="15"/>
        <v>-0.53641252625436908</v>
      </c>
      <c r="X19" s="63">
        <f t="shared" si="16"/>
        <v>-438.49528213895837</v>
      </c>
      <c r="Y19" s="64">
        <f t="shared" si="17"/>
        <v>-0.23281038444294047</v>
      </c>
      <c r="Z19" s="65">
        <f t="shared" si="18"/>
        <v>-151665.36000000002</v>
      </c>
      <c r="AA19" s="66">
        <f t="shared" si="19"/>
        <v>-0.4838631936177491</v>
      </c>
      <c r="AB19" s="63">
        <f t="shared" si="20"/>
        <v>-103.55490141492317</v>
      </c>
      <c r="AC19" s="64">
        <f t="shared" si="21"/>
        <v>-0.16752011672087658</v>
      </c>
    </row>
    <row r="20" spans="1:29">
      <c r="A20" s="7" t="s">
        <v>55</v>
      </c>
      <c r="B20" s="52">
        <f>AVERAGE(B5:B16)</f>
        <v>1397.3333333333333</v>
      </c>
      <c r="C20" s="52">
        <f t="shared" ref="C20:U20" si="23">AVERAGE(C5:C16)</f>
        <v>72026.106666666659</v>
      </c>
      <c r="D20" s="52">
        <f t="shared" si="23"/>
        <v>292266.065</v>
      </c>
      <c r="E20" s="52">
        <f t="shared" si="23"/>
        <v>156.9572319508616</v>
      </c>
      <c r="F20" s="52">
        <f t="shared" si="23"/>
        <v>23263.75</v>
      </c>
      <c r="G20" s="52">
        <f t="shared" si="23"/>
        <v>1397.3333333333333</v>
      </c>
      <c r="H20" s="52">
        <f t="shared" si="23"/>
        <v>26120.565000000002</v>
      </c>
      <c r="I20" s="52">
        <f t="shared" si="23"/>
        <v>79357.161666666667</v>
      </c>
      <c r="J20" s="52">
        <f t="shared" si="23"/>
        <v>51.51366466804064</v>
      </c>
      <c r="K20" s="52">
        <f t="shared" si="23"/>
        <v>23263.75</v>
      </c>
      <c r="L20" s="52">
        <f t="shared" si="23"/>
        <v>1428.8</v>
      </c>
      <c r="M20" s="52">
        <f t="shared" si="23"/>
        <v>66780.801666666681</v>
      </c>
      <c r="N20" s="52">
        <f t="shared" si="23"/>
        <v>263401.00666666665</v>
      </c>
      <c r="O20" s="52">
        <f t="shared" si="23"/>
        <v>144.49915012713808</v>
      </c>
      <c r="P20" s="52">
        <f t="shared" si="23"/>
        <v>24696</v>
      </c>
      <c r="Q20" s="52">
        <f t="shared" si="23"/>
        <v>1428.8</v>
      </c>
      <c r="R20" s="52">
        <f t="shared" si="23"/>
        <v>26963.570000000003</v>
      </c>
      <c r="S20" s="52">
        <f t="shared" si="23"/>
        <v>79019.088333333333</v>
      </c>
      <c r="T20" s="52">
        <f t="shared" si="23"/>
        <v>51.460907460156456</v>
      </c>
      <c r="U20" s="52">
        <f t="shared" si="23"/>
        <v>24696</v>
      </c>
      <c r="V20" s="55">
        <f>M20-C20</f>
        <v>-5245.3049999999785</v>
      </c>
      <c r="W20" s="62">
        <f t="shared" si="15"/>
        <v>-7.2825052508738206E-2</v>
      </c>
      <c r="X20" s="63">
        <f t="shared" si="16"/>
        <v>-12.458081823723518</v>
      </c>
      <c r="Y20" s="64">
        <f t="shared" si="17"/>
        <v>-7.9372461331528532E-2</v>
      </c>
      <c r="Z20" s="65">
        <f t="shared" si="18"/>
        <v>843.00500000000102</v>
      </c>
      <c r="AA20" s="66">
        <f t="shared" si="19"/>
        <v>3.2273612764501879E-2</v>
      </c>
      <c r="AB20" s="63">
        <f t="shared" si="20"/>
        <v>-5.2757207884184254E-2</v>
      </c>
      <c r="AC20" s="64">
        <f t="shared" si="21"/>
        <v>-1.0241400650518096E-3</v>
      </c>
    </row>
    <row r="22" spans="1:29">
      <c r="A22" s="8" t="s">
        <v>57</v>
      </c>
      <c r="L22" s="67"/>
    </row>
    <row r="23" spans="1:29">
      <c r="A23" s="8" t="s">
        <v>45</v>
      </c>
    </row>
    <row r="24" spans="1:29">
      <c r="A24" s="31" t="s">
        <v>58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</row>
    <row r="25" spans="1:29" ht="32.4" customHeight="1">
      <c r="A25" s="68" t="s">
        <v>59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23"/>
      <c r="U25" s="23"/>
      <c r="V25" s="23"/>
      <c r="W25" s="23"/>
      <c r="X25" s="23"/>
      <c r="Y25" s="23"/>
    </row>
    <row r="26" spans="1:29">
      <c r="A26" s="32" t="s">
        <v>60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</row>
    <row r="27" spans="1:29">
      <c r="A27" s="32" t="s">
        <v>61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</row>
    <row r="29" spans="1:29">
      <c r="A29" s="8" t="s">
        <v>46</v>
      </c>
      <c r="N29" s="69"/>
    </row>
    <row r="30" spans="1:29">
      <c r="A30" s="31" t="s">
        <v>62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</row>
    <row r="31" spans="1:29" ht="32.4" customHeight="1">
      <c r="A31" s="68" t="s">
        <v>64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23"/>
      <c r="U31" s="23"/>
      <c r="V31" s="23"/>
      <c r="W31" s="23"/>
      <c r="X31" s="23"/>
      <c r="Y31" s="23"/>
    </row>
    <row r="32" spans="1:29">
      <c r="A32" s="32" t="s">
        <v>63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</row>
    <row r="33" spans="1:25">
      <c r="A33" s="32" t="s">
        <v>65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</row>
    <row r="42" spans="1:25">
      <c r="B42" s="13"/>
    </row>
    <row r="43" spans="1:25">
      <c r="F43" s="13"/>
    </row>
    <row r="44" spans="1:25">
      <c r="B44" s="13"/>
    </row>
  </sheetData>
  <mergeCells count="20">
    <mergeCell ref="A30:Y30"/>
    <mergeCell ref="A31:S31"/>
    <mergeCell ref="A32:Y32"/>
    <mergeCell ref="A33:Y33"/>
    <mergeCell ref="A26:Y26"/>
    <mergeCell ref="A27:Y27"/>
    <mergeCell ref="L2:U2"/>
    <mergeCell ref="L3:P3"/>
    <mergeCell ref="Q3:U3"/>
    <mergeCell ref="V3:Y3"/>
    <mergeCell ref="V2:AC2"/>
    <mergeCell ref="A25:S25"/>
    <mergeCell ref="AB1:AC1"/>
    <mergeCell ref="A24:Y24"/>
    <mergeCell ref="A2:A4"/>
    <mergeCell ref="B3:F3"/>
    <mergeCell ref="G3:K3"/>
    <mergeCell ref="A1:AA1"/>
    <mergeCell ref="B2:K2"/>
    <mergeCell ref="Z3:AC3"/>
  </mergeCells>
  <phoneticPr fontId="3" type="noConversion"/>
  <pageMargins left="0.7" right="0.7" top="0.75" bottom="0.75" header="0.3" footer="0.3"/>
  <ignoredErrors>
    <ignoredError sqref="B17:D1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85E6E-7684-4239-9AE3-B616A5093305}">
  <dimension ref="A1:AB94"/>
  <sheetViews>
    <sheetView tabSelected="1" workbookViewId="0">
      <selection activeCell="O59" sqref="O59"/>
    </sheetView>
  </sheetViews>
  <sheetFormatPr defaultRowHeight="14.4"/>
  <cols>
    <col min="1" max="1" width="27.109375" bestFit="1" customWidth="1"/>
    <col min="2" max="2" width="13.33203125" bestFit="1" customWidth="1"/>
    <col min="3" max="3" width="13" customWidth="1"/>
    <col min="4" max="4" width="11.5546875" customWidth="1"/>
    <col min="5" max="5" width="16.109375" bestFit="1" customWidth="1"/>
    <col min="6" max="6" width="9.5546875" bestFit="1" customWidth="1"/>
    <col min="7" max="7" width="10.44140625" bestFit="1" customWidth="1"/>
    <col min="9" max="9" width="16.109375" bestFit="1" customWidth="1"/>
    <col min="10" max="10" width="29.109375" bestFit="1" customWidth="1"/>
  </cols>
  <sheetData>
    <row r="1" spans="1:10" ht="39.6" customHeight="1">
      <c r="A1" s="29" t="s">
        <v>56</v>
      </c>
      <c r="B1" s="29"/>
      <c r="C1" s="29"/>
      <c r="D1" s="29"/>
      <c r="E1" s="29"/>
      <c r="F1" s="29"/>
      <c r="G1" s="29"/>
      <c r="H1" s="29"/>
      <c r="I1" s="29"/>
    </row>
    <row r="2" spans="1:10" ht="23.4">
      <c r="A2" s="27" t="s">
        <v>1</v>
      </c>
      <c r="B2" s="28" t="s">
        <v>28</v>
      </c>
      <c r="C2" s="28"/>
      <c r="D2" s="28"/>
      <c r="E2" s="28"/>
      <c r="F2" s="28" t="s">
        <v>29</v>
      </c>
      <c r="G2" s="28"/>
      <c r="H2" s="28"/>
      <c r="I2" s="28"/>
      <c r="J2" s="28" t="s">
        <v>50</v>
      </c>
    </row>
    <row r="3" spans="1:10" ht="23.4">
      <c r="A3" s="27"/>
      <c r="B3" s="9" t="s">
        <v>17</v>
      </c>
      <c r="C3" s="9" t="s">
        <v>16</v>
      </c>
      <c r="D3" s="9" t="s">
        <v>18</v>
      </c>
      <c r="E3" s="9" t="s">
        <v>19</v>
      </c>
      <c r="F3" s="9" t="s">
        <v>17</v>
      </c>
      <c r="G3" s="9" t="s">
        <v>16</v>
      </c>
      <c r="H3" s="9" t="s">
        <v>18</v>
      </c>
      <c r="I3" s="9" t="s">
        <v>19</v>
      </c>
      <c r="J3" s="28"/>
    </row>
    <row r="4" spans="1:10" ht="23.4">
      <c r="A4" s="2" t="s">
        <v>4</v>
      </c>
      <c r="B4" s="11">
        <f>ข้อมูลการใช้ไฟฟ้า!C5+ข้อมูลการใช้ไฟฟ้า!H5</f>
        <v>82042.34</v>
      </c>
      <c r="C4" s="12">
        <f>B4-(B4*0.5/100)</f>
        <v>81632.128299999997</v>
      </c>
      <c r="D4" s="11">
        <f>ข้อมูลการใช้ไฟฟ้า!M5+ข้อมูลการใช้ไฟฟ้า!R5</f>
        <v>77176.800000000003</v>
      </c>
      <c r="E4" s="21" t="str">
        <f t="shared" ref="E4:E9" si="0">IF(D4&lt;=B4,"บรรลุผล","ไม่บรรลุผล")</f>
        <v>บรรลุผล</v>
      </c>
      <c r="F4" s="16">
        <f>ข้อมูลการใช้ไฟฟ้า!E5+ข้อมูลการใช้ไฟฟ้า!J5</f>
        <v>47.423317919075146</v>
      </c>
      <c r="G4" s="12">
        <f>F4-(F4*0.5/100)</f>
        <v>47.186201329479772</v>
      </c>
      <c r="H4" s="16">
        <f>ข้อมูลการใช้ไฟฟ้า!O5+ข้อมูลการใช้ไฟฟ้า!T5</f>
        <v>42.358287596048299</v>
      </c>
      <c r="I4" s="21" t="str">
        <f t="shared" ref="I4:I9" si="1">IF(H4&lt;=F4,"บรรลุผล","ไม่บรรลุผล")</f>
        <v>บรรลุผล</v>
      </c>
      <c r="J4" s="26"/>
    </row>
    <row r="5" spans="1:10" ht="23.4">
      <c r="A5" s="2" t="s">
        <v>5</v>
      </c>
      <c r="B5" s="11">
        <f>ข้อมูลการใช้ไฟฟ้า!C6+ข้อมูลการใช้ไฟฟ้า!H6</f>
        <v>75332.649999999994</v>
      </c>
      <c r="C5" s="12">
        <f t="shared" ref="C5:C15" si="2">B5-(B5*0.5/100)</f>
        <v>74955.986749999996</v>
      </c>
      <c r="D5" s="11">
        <f>ข้อมูลการใช้ไฟฟ้า!M6+ข้อมูลการใช้ไฟฟ้า!R6</f>
        <v>98131.28</v>
      </c>
      <c r="E5" s="22" t="str">
        <f t="shared" si="0"/>
        <v>ไม่บรรลุผล</v>
      </c>
      <c r="F5" s="16">
        <f>ข้อมูลการใช้ไฟฟ้า!E6+ข้อมูลการใช้ไฟฟ้า!J6</f>
        <v>43.544884393063583</v>
      </c>
      <c r="G5" s="12">
        <f t="shared" ref="G5:G15" si="3">F5-(F5*0.5/100)</f>
        <v>43.327159971098268</v>
      </c>
      <c r="H5" s="16">
        <f>ข้อมูลการใช้ไฟฟ้า!O6+ข้อมูลการใช้ไฟฟ้า!T6</f>
        <v>53.859099890230517</v>
      </c>
      <c r="I5" s="22" t="str">
        <f t="shared" si="1"/>
        <v>ไม่บรรลุผล</v>
      </c>
      <c r="J5" s="26" t="s">
        <v>51</v>
      </c>
    </row>
    <row r="6" spans="1:10" ht="23.4">
      <c r="A6" s="2" t="s">
        <v>6</v>
      </c>
      <c r="B6" s="11">
        <f>ข้อมูลการใช้ไฟฟ้า!C7+ข้อมูลการใช้ไฟฟ้า!H7</f>
        <v>111990.15</v>
      </c>
      <c r="C6" s="12">
        <f t="shared" si="2"/>
        <v>111430.19924999999</v>
      </c>
      <c r="D6" s="11">
        <f>ข้อมูลการใช้ไฟฟ้า!M7+ข้อมูลการใช้ไฟฟ้า!R7</f>
        <v>101549.79000000001</v>
      </c>
      <c r="E6" s="21" t="str">
        <f t="shared" si="0"/>
        <v>บรรลุผล</v>
      </c>
      <c r="F6" s="16">
        <f>ข้อมูลการใช้ไฟฟ้า!E7+ข้อมูลการใช้ไฟฟ้า!J7</f>
        <v>64.734190751445084</v>
      </c>
      <c r="G6" s="12">
        <f t="shared" si="3"/>
        <v>64.410519797687854</v>
      </c>
      <c r="H6" s="16">
        <f>ข้อมูลการใช้ไฟฟ้า!O7+ข้อมูลการใช้ไฟฟ้า!T7</f>
        <v>55.735340285400667</v>
      </c>
      <c r="I6" s="21" t="str">
        <f t="shared" si="1"/>
        <v>บรรลุผล</v>
      </c>
      <c r="J6" s="26"/>
    </row>
    <row r="7" spans="1:10" ht="23.4">
      <c r="A7" s="2" t="s">
        <v>7</v>
      </c>
      <c r="B7" s="11">
        <f>ข้อมูลการใช้ไฟฟ้า!C8+ข้อมูลการใช้ไฟฟ้า!H8</f>
        <v>103534.73</v>
      </c>
      <c r="C7" s="12">
        <f t="shared" si="2"/>
        <v>103017.05635</v>
      </c>
      <c r="D7" s="11">
        <f>ข้อมูลการใช้ไฟฟ้า!M8+ข้อมูลการใช้ไฟฟ้า!R8</f>
        <v>90952.84</v>
      </c>
      <c r="E7" s="21" t="str">
        <f t="shared" si="0"/>
        <v>บรรลุผล</v>
      </c>
      <c r="F7" s="16">
        <f>ข้อมูลการใช้ไฟฟ้า!E8+ข้อมูลการใช้ไฟฟ้า!J8</f>
        <v>655.28310126582278</v>
      </c>
      <c r="G7" s="12">
        <f t="shared" si="3"/>
        <v>652.00668575949362</v>
      </c>
      <c r="H7" s="16">
        <f>ข้อมูลการใช้ไฟฟ้า!O8+ข้อมูลการใช้ไฟฟ้า!T8</f>
        <v>575.6508860759493</v>
      </c>
      <c r="I7" s="21" t="str">
        <f t="shared" si="1"/>
        <v>บรรลุผล</v>
      </c>
      <c r="J7" s="26"/>
    </row>
    <row r="8" spans="1:10" ht="23.4">
      <c r="A8" s="2" t="s">
        <v>8</v>
      </c>
      <c r="B8" s="11">
        <f>ข้อมูลการใช้ไฟฟ้า!C9+ข้อมูลการใช้ไฟฟ้า!H9</f>
        <v>110721.73</v>
      </c>
      <c r="C8" s="12">
        <f t="shared" si="2"/>
        <v>110168.12135</v>
      </c>
      <c r="D8" s="11">
        <f>ข้อมูลการใช้ไฟฟ้า!M9+ข้อมูลการใช้ไฟฟ้า!R9</f>
        <v>97817.600000000006</v>
      </c>
      <c r="E8" s="21" t="str">
        <f t="shared" si="0"/>
        <v>บรรลุผล</v>
      </c>
      <c r="F8" s="16">
        <f>ข้อมูลการใช้ไฟฟ้า!E9+ข้อมูลการใช้ไฟฟ้า!J9</f>
        <v>700.7704430379747</v>
      </c>
      <c r="G8" s="12">
        <f t="shared" si="3"/>
        <v>697.26659082278479</v>
      </c>
      <c r="H8" s="16">
        <f>ข้อมูลการใช้ไฟฟ้า!O9+ข้อมูลการใช้ไฟฟ้า!T9</f>
        <v>619.09873417721519</v>
      </c>
      <c r="I8" s="21" t="str">
        <f t="shared" si="1"/>
        <v>บรรลุผล</v>
      </c>
      <c r="J8" s="26"/>
    </row>
    <row r="9" spans="1:10" ht="23.4">
      <c r="A9" s="2" t="s">
        <v>9</v>
      </c>
      <c r="B9" s="11">
        <f>ข้อมูลการใช้ไฟฟ้า!C10+ข้อมูลการใช้ไฟฟ้า!H10</f>
        <v>106277.26</v>
      </c>
      <c r="C9" s="12">
        <f t="shared" si="2"/>
        <v>105745.8737</v>
      </c>
      <c r="D9" s="11">
        <f>ข้อมูลการใช้ไฟฟ้า!M10+ข้อมูลการใช้ไฟฟ้า!R10</f>
        <v>96837.920000000013</v>
      </c>
      <c r="E9" s="21" t="str">
        <f t="shared" si="0"/>
        <v>บรรลุผล</v>
      </c>
      <c r="F9" s="16">
        <f>ข้อมูลการใช้ไฟฟ้า!E10+ข้อมูลการใช้ไฟฟ้า!J10</f>
        <v>672.64088607594931</v>
      </c>
      <c r="G9" s="12">
        <f t="shared" si="3"/>
        <v>669.2776816455696</v>
      </c>
      <c r="H9" s="16">
        <f>ข้อมูลการใช้ไฟฟ้า!O10+ข้อมูลการใช้ไฟฟ้า!T10</f>
        <v>612.89822784810133</v>
      </c>
      <c r="I9" s="21" t="str">
        <f t="shared" si="1"/>
        <v>บรรลุผล</v>
      </c>
      <c r="J9" s="26"/>
    </row>
    <row r="10" spans="1:10" ht="23.4">
      <c r="A10" s="2" t="s">
        <v>10</v>
      </c>
      <c r="B10" s="11">
        <f>ข้อมูลการใช้ไฟฟ้า!C11+ข้อมูลการใช้ไฟฟ้า!H11</f>
        <v>111709.87</v>
      </c>
      <c r="C10" s="12">
        <f t="shared" si="2"/>
        <v>111151.32064999999</v>
      </c>
      <c r="D10" s="11"/>
      <c r="E10" s="2"/>
      <c r="F10" s="16">
        <f>ข้อมูลการใช้ไฟฟ้า!E11+ข้อมูลการใช้ไฟฟ้า!J11</f>
        <v>59.898053619302949</v>
      </c>
      <c r="G10" s="12">
        <f t="shared" si="3"/>
        <v>59.598563351206437</v>
      </c>
      <c r="H10" s="16"/>
      <c r="I10" s="5"/>
      <c r="J10" s="26"/>
    </row>
    <row r="11" spans="1:10" ht="23.4">
      <c r="A11" s="2" t="s">
        <v>11</v>
      </c>
      <c r="B11" s="11">
        <f>ข้อมูลการใช้ไฟฟ้า!C12+ข้อมูลการใช้ไฟฟ้า!H12</f>
        <v>100206.5</v>
      </c>
      <c r="C11" s="12">
        <f t="shared" si="2"/>
        <v>99705.467499999999</v>
      </c>
      <c r="D11" s="11"/>
      <c r="E11" s="2"/>
      <c r="F11" s="16">
        <f>ข้อมูลการใช้ไฟฟ้า!E12+ข้อมูลการใช้ไฟฟ้า!J12</f>
        <v>53.730026809651477</v>
      </c>
      <c r="G11" s="12">
        <f t="shared" si="3"/>
        <v>53.461376675603219</v>
      </c>
      <c r="H11" s="16"/>
      <c r="I11" s="5"/>
      <c r="J11" s="26"/>
    </row>
    <row r="12" spans="1:10" ht="23.4">
      <c r="A12" s="2" t="s">
        <v>12</v>
      </c>
      <c r="B12" s="11">
        <f>ข้อมูลการใช้ไฟฟ้า!C13+ข้อมูลการใช้ไฟฟ้า!H13</f>
        <v>123397.88</v>
      </c>
      <c r="C12" s="12">
        <f t="shared" si="2"/>
        <v>122780.8906</v>
      </c>
      <c r="D12" s="11"/>
      <c r="E12" s="2"/>
      <c r="F12" s="16">
        <f>ข้อมูลการใช้ไฟฟ้า!E13+ข้อมูลการใช้ไฟฟ้า!J13</f>
        <v>66.165083109919578</v>
      </c>
      <c r="G12" s="12">
        <f t="shared" si="3"/>
        <v>65.834257694369981</v>
      </c>
      <c r="H12" s="16"/>
      <c r="I12" s="5"/>
      <c r="J12" s="26"/>
    </row>
    <row r="13" spans="1:10" ht="23.4">
      <c r="A13" s="2" t="s">
        <v>13</v>
      </c>
      <c r="B13" s="11">
        <f>ข้อมูลการใช้ไฟฟ้า!C14+ข้อมูลการใช้ไฟฟ้า!H14</f>
        <v>90796.12</v>
      </c>
      <c r="C13" s="12">
        <f t="shared" si="2"/>
        <v>90342.1394</v>
      </c>
      <c r="D13" s="11"/>
      <c r="E13" s="2"/>
      <c r="F13" s="16">
        <f>ข้อมูลการใช้ไฟฟ้า!E14+ข้อมูลการใช้ไฟฟ้า!J14</f>
        <v>48.684246648793561</v>
      </c>
      <c r="G13" s="12">
        <f t="shared" si="3"/>
        <v>48.440825415549597</v>
      </c>
      <c r="H13" s="16"/>
      <c r="I13" s="5"/>
      <c r="J13" s="26"/>
    </row>
    <row r="14" spans="1:10" ht="23.4">
      <c r="A14" s="2" t="s">
        <v>14</v>
      </c>
      <c r="B14" s="11">
        <f>ข้อมูลการใช้ไฟฟ้า!C15+ข้อมูลการใช้ไฟฟ้า!H15</f>
        <v>78554.62</v>
      </c>
      <c r="C14" s="12">
        <f t="shared" si="2"/>
        <v>78161.84689999999</v>
      </c>
      <c r="D14" s="11"/>
      <c r="E14" s="2"/>
      <c r="F14" s="16">
        <f>ข้อมูลการใช้ไฟฟ้า!E15+ข้อมูลการใช้ไฟฟ้า!J15</f>
        <v>43.114500548847417</v>
      </c>
      <c r="G14" s="12">
        <f t="shared" si="3"/>
        <v>42.89892804610318</v>
      </c>
      <c r="H14" s="16"/>
      <c r="I14" s="5"/>
      <c r="J14" s="26"/>
    </row>
    <row r="15" spans="1:10" ht="23.4">
      <c r="A15" s="2" t="s">
        <v>15</v>
      </c>
      <c r="B15" s="11">
        <f>ข้อมูลการใช้ไฟฟ้า!C16+ข้อมูลการใช้ไฟฟ้า!H16</f>
        <v>83196.209999999992</v>
      </c>
      <c r="C15" s="12">
        <f t="shared" si="2"/>
        <v>82780.22894999999</v>
      </c>
      <c r="D15" s="11"/>
      <c r="E15" s="2"/>
      <c r="F15" s="16">
        <f>ข้อมูลการใช้ไฟฟ้า!E16+ข้อมูลการใช้ไฟฟ้า!J16</f>
        <v>45.662025246981337</v>
      </c>
      <c r="G15" s="12">
        <f t="shared" si="3"/>
        <v>45.433715120746427</v>
      </c>
      <c r="H15" s="16"/>
      <c r="I15" s="5"/>
      <c r="J15" s="26"/>
    </row>
    <row r="16" spans="1:10" ht="23.4">
      <c r="A16" s="10" t="s">
        <v>48</v>
      </c>
      <c r="B16" s="20">
        <f>SUM(B4:B9)</f>
        <v>589898.86</v>
      </c>
      <c r="C16" s="20">
        <f t="shared" ref="C16:H16" si="4">SUM(C4:C9)</f>
        <v>586949.36569999997</v>
      </c>
      <c r="D16" s="20">
        <f t="shared" si="4"/>
        <v>562466.23</v>
      </c>
      <c r="E16" s="24" t="s">
        <v>49</v>
      </c>
      <c r="F16" s="20">
        <f t="shared" si="4"/>
        <v>2184.3968234433305</v>
      </c>
      <c r="G16" s="20">
        <f t="shared" si="4"/>
        <v>2173.4748393261139</v>
      </c>
      <c r="H16" s="20">
        <f t="shared" si="4"/>
        <v>1959.6005758729452</v>
      </c>
      <c r="I16" s="25" t="s">
        <v>49</v>
      </c>
      <c r="J16" s="26"/>
    </row>
    <row r="56" spans="2:28" ht="39" customHeight="1">
      <c r="B56" s="72" t="s">
        <v>75</v>
      </c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</row>
    <row r="57" spans="2:28" ht="24.6">
      <c r="B57" s="74" t="s">
        <v>66</v>
      </c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</row>
    <row r="58" spans="2:28" ht="24.6">
      <c r="B58" s="76" t="s">
        <v>67</v>
      </c>
      <c r="C58" s="77"/>
      <c r="D58" s="78" t="s">
        <v>76</v>
      </c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</row>
    <row r="59" spans="2:28" ht="24.6">
      <c r="B59" s="79" t="s">
        <v>68</v>
      </c>
      <c r="C59" s="79"/>
      <c r="D59" s="80" t="s">
        <v>77</v>
      </c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</row>
    <row r="60" spans="2:28" ht="24.6">
      <c r="B60" s="76" t="s">
        <v>69</v>
      </c>
      <c r="C60" s="77"/>
      <c r="D60" s="81" t="s">
        <v>78</v>
      </c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</row>
    <row r="61" spans="2:28" ht="24.6">
      <c r="B61" s="82" t="s">
        <v>70</v>
      </c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</row>
    <row r="62" spans="2:28" ht="24.6">
      <c r="B62" s="76" t="s">
        <v>67</v>
      </c>
      <c r="C62" s="77"/>
      <c r="D62" s="78" t="s">
        <v>79</v>
      </c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</row>
    <row r="63" spans="2:28" ht="24.6">
      <c r="B63" s="79" t="s">
        <v>68</v>
      </c>
      <c r="C63" s="79"/>
      <c r="D63" s="80" t="s">
        <v>80</v>
      </c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</row>
    <row r="64" spans="2:28" ht="24.6">
      <c r="B64" s="76" t="s">
        <v>69</v>
      </c>
      <c r="C64" s="77"/>
      <c r="D64" s="81" t="s">
        <v>81</v>
      </c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</row>
    <row r="65" spans="2:28" ht="24.6">
      <c r="B65" s="74" t="s">
        <v>71</v>
      </c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</row>
    <row r="66" spans="2:28" ht="24.6">
      <c r="B66" s="76" t="s">
        <v>67</v>
      </c>
      <c r="C66" s="77"/>
      <c r="D66" s="80" t="s">
        <v>82</v>
      </c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</row>
    <row r="67" spans="2:28" ht="24.6">
      <c r="B67" s="83" t="s">
        <v>68</v>
      </c>
      <c r="C67" s="83"/>
      <c r="D67" s="80" t="s">
        <v>83</v>
      </c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</row>
    <row r="68" spans="2:28" ht="24.6">
      <c r="B68" s="76" t="s">
        <v>69</v>
      </c>
      <c r="C68" s="77"/>
      <c r="D68" s="81" t="s">
        <v>84</v>
      </c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</row>
    <row r="69" spans="2:28" ht="24.6">
      <c r="B69" s="74" t="s">
        <v>72</v>
      </c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</row>
    <row r="70" spans="2:28" ht="24.6">
      <c r="B70" s="76" t="s">
        <v>67</v>
      </c>
      <c r="C70" s="77"/>
      <c r="D70" s="78" t="s">
        <v>85</v>
      </c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</row>
    <row r="71" spans="2:28" ht="24.6">
      <c r="B71" s="83" t="s">
        <v>68</v>
      </c>
      <c r="C71" s="83"/>
      <c r="D71" s="78" t="s">
        <v>86</v>
      </c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</row>
    <row r="72" spans="2:28" ht="24.6">
      <c r="B72" s="76" t="s">
        <v>69</v>
      </c>
      <c r="C72" s="77"/>
      <c r="D72" s="81" t="s">
        <v>87</v>
      </c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</row>
    <row r="73" spans="2:28" ht="24.6">
      <c r="B73" s="74" t="s">
        <v>73</v>
      </c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</row>
    <row r="74" spans="2:28" ht="24.6">
      <c r="B74" s="76" t="s">
        <v>67</v>
      </c>
      <c r="C74" s="77"/>
      <c r="D74" s="81" t="s">
        <v>88</v>
      </c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</row>
    <row r="75" spans="2:28" ht="24.6">
      <c r="B75" s="83" t="s">
        <v>68</v>
      </c>
      <c r="C75" s="83"/>
      <c r="D75" s="78" t="s">
        <v>89</v>
      </c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</row>
    <row r="76" spans="2:28" ht="24.6">
      <c r="B76" s="76" t="s">
        <v>69</v>
      </c>
      <c r="C76" s="77"/>
      <c r="D76" s="81" t="s">
        <v>90</v>
      </c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</row>
    <row r="77" spans="2:28" ht="24.6">
      <c r="B77" s="74" t="s">
        <v>74</v>
      </c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</row>
    <row r="78" spans="2:28" ht="24.6">
      <c r="B78" s="76" t="s">
        <v>67</v>
      </c>
      <c r="C78" s="77"/>
      <c r="D78" s="84" t="s">
        <v>93</v>
      </c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</row>
    <row r="79" spans="2:28" ht="24.6">
      <c r="B79" s="83" t="s">
        <v>68</v>
      </c>
      <c r="C79" s="83"/>
      <c r="D79" s="80" t="s">
        <v>92</v>
      </c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</row>
    <row r="80" spans="2:28" ht="24.6">
      <c r="B80" s="76" t="s">
        <v>69</v>
      </c>
      <c r="C80" s="77"/>
      <c r="D80" s="84" t="s">
        <v>91</v>
      </c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</row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</sheetData>
  <mergeCells count="35">
    <mergeCell ref="B77:N77"/>
    <mergeCell ref="D78:N78"/>
    <mergeCell ref="B79:C79"/>
    <mergeCell ref="D79:N79"/>
    <mergeCell ref="D80:N80"/>
    <mergeCell ref="B73:N73"/>
    <mergeCell ref="D74:N74"/>
    <mergeCell ref="B75:C75"/>
    <mergeCell ref="D75:N75"/>
    <mergeCell ref="D76:N76"/>
    <mergeCell ref="B69:N69"/>
    <mergeCell ref="D70:N70"/>
    <mergeCell ref="B71:C71"/>
    <mergeCell ref="D71:N71"/>
    <mergeCell ref="D72:N72"/>
    <mergeCell ref="B65:N65"/>
    <mergeCell ref="D66:N66"/>
    <mergeCell ref="B67:C67"/>
    <mergeCell ref="D67:N67"/>
    <mergeCell ref="D68:N68"/>
    <mergeCell ref="B61:N61"/>
    <mergeCell ref="D62:N62"/>
    <mergeCell ref="B63:C63"/>
    <mergeCell ref="D63:N63"/>
    <mergeCell ref="D64:N64"/>
    <mergeCell ref="B57:N57"/>
    <mergeCell ref="D58:N58"/>
    <mergeCell ref="B59:C59"/>
    <mergeCell ref="D59:N59"/>
    <mergeCell ref="D60:N60"/>
    <mergeCell ref="B2:E2"/>
    <mergeCell ref="F2:I2"/>
    <mergeCell ref="A1:I1"/>
    <mergeCell ref="J2:J3"/>
    <mergeCell ref="B56:N5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19360-A5CB-45BC-A906-BF05200B1AB2}">
  <dimension ref="A1:P19"/>
  <sheetViews>
    <sheetView workbookViewId="0">
      <selection activeCell="H11" sqref="H11"/>
    </sheetView>
  </sheetViews>
  <sheetFormatPr defaultRowHeight="14.4"/>
  <cols>
    <col min="2" max="2" width="11.33203125" bestFit="1" customWidth="1"/>
    <col min="7" max="7" width="16.109375" bestFit="1" customWidth="1"/>
    <col min="9" max="9" width="10.6640625" bestFit="1" customWidth="1"/>
    <col min="14" max="14" width="16.109375" bestFit="1" customWidth="1"/>
    <col min="16" max="16" width="10.6640625" bestFit="1" customWidth="1"/>
  </cols>
  <sheetData>
    <row r="1" spans="1:16" ht="23.4">
      <c r="A1" s="43" t="s">
        <v>30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23.4">
      <c r="A2" s="44" t="s">
        <v>0</v>
      </c>
      <c r="B2" s="44" t="s">
        <v>1</v>
      </c>
      <c r="C2" s="47" t="s">
        <v>31</v>
      </c>
      <c r="D2" s="47"/>
      <c r="E2" s="47"/>
      <c r="F2" s="47"/>
      <c r="G2" s="47"/>
      <c r="H2" s="47"/>
      <c r="I2" s="47"/>
      <c r="J2" s="47" t="s">
        <v>32</v>
      </c>
      <c r="K2" s="47"/>
      <c r="L2" s="47"/>
      <c r="M2" s="47"/>
      <c r="N2" s="47"/>
      <c r="O2" s="47"/>
      <c r="P2" s="47"/>
    </row>
    <row r="3" spans="1:16" ht="23.4">
      <c r="A3" s="45"/>
      <c r="B3" s="45"/>
      <c r="C3" s="47" t="s">
        <v>33</v>
      </c>
      <c r="D3" s="47"/>
      <c r="E3" s="47"/>
      <c r="F3" s="47"/>
      <c r="G3" s="47"/>
      <c r="H3" s="47"/>
      <c r="I3" s="47"/>
      <c r="J3" s="47" t="s">
        <v>33</v>
      </c>
      <c r="K3" s="47"/>
      <c r="L3" s="47"/>
      <c r="M3" s="47"/>
      <c r="N3" s="47"/>
      <c r="O3" s="47"/>
      <c r="P3" s="47"/>
    </row>
    <row r="4" spans="1:16" ht="23.4">
      <c r="A4" s="45"/>
      <c r="B4" s="45"/>
      <c r="C4" s="48" t="s">
        <v>34</v>
      </c>
      <c r="D4" s="49" t="s">
        <v>35</v>
      </c>
      <c r="E4" s="49"/>
      <c r="F4" s="49" t="s">
        <v>36</v>
      </c>
      <c r="G4" s="49"/>
      <c r="H4" s="49"/>
      <c r="I4" s="47" t="s">
        <v>37</v>
      </c>
      <c r="J4" s="48" t="s">
        <v>34</v>
      </c>
      <c r="K4" s="49" t="s">
        <v>35</v>
      </c>
      <c r="L4" s="49"/>
      <c r="M4" s="49" t="s">
        <v>36</v>
      </c>
      <c r="N4" s="49"/>
      <c r="O4" s="49"/>
      <c r="P4" s="47" t="s">
        <v>37</v>
      </c>
    </row>
    <row r="5" spans="1:16" ht="23.4">
      <c r="A5" s="46"/>
      <c r="B5" s="46"/>
      <c r="C5" s="48"/>
      <c r="D5" s="2" t="s">
        <v>38</v>
      </c>
      <c r="E5" s="2" t="s">
        <v>39</v>
      </c>
      <c r="F5" s="2" t="s">
        <v>2</v>
      </c>
      <c r="G5" s="2" t="s">
        <v>40</v>
      </c>
      <c r="H5" s="2" t="s">
        <v>41</v>
      </c>
      <c r="I5" s="47"/>
      <c r="J5" s="48"/>
      <c r="K5" s="2" t="s">
        <v>38</v>
      </c>
      <c r="L5" s="2" t="s">
        <v>39</v>
      </c>
      <c r="M5" s="2" t="s">
        <v>2</v>
      </c>
      <c r="N5" s="2" t="s">
        <v>40</v>
      </c>
      <c r="O5" s="2" t="s">
        <v>41</v>
      </c>
      <c r="P5" s="47"/>
    </row>
    <row r="6" spans="1:16" ht="23.4">
      <c r="A6" s="2">
        <v>1</v>
      </c>
      <c r="B6" s="2" t="s">
        <v>4</v>
      </c>
      <c r="C6" s="2"/>
      <c r="D6" s="2"/>
      <c r="E6" s="2"/>
      <c r="F6" s="2"/>
      <c r="G6" s="5"/>
      <c r="H6" s="5"/>
      <c r="I6" s="5"/>
      <c r="J6" s="2"/>
      <c r="K6" s="2"/>
      <c r="L6" s="2"/>
      <c r="M6" s="2"/>
      <c r="N6" s="5"/>
      <c r="O6" s="5"/>
      <c r="P6" s="5"/>
    </row>
    <row r="7" spans="1:16" ht="23.4">
      <c r="A7" s="2">
        <v>2</v>
      </c>
      <c r="B7" s="2" t="s">
        <v>5</v>
      </c>
      <c r="C7" s="2"/>
      <c r="D7" s="2"/>
      <c r="E7" s="2"/>
      <c r="F7" s="2"/>
      <c r="G7" s="5"/>
      <c r="H7" s="5"/>
      <c r="I7" s="5"/>
      <c r="J7" s="2"/>
      <c r="K7" s="2"/>
      <c r="L7" s="2"/>
      <c r="M7" s="2"/>
      <c r="N7" s="5"/>
      <c r="O7" s="5"/>
      <c r="P7" s="5"/>
    </row>
    <row r="8" spans="1:16" ht="23.4">
      <c r="A8" s="2">
        <v>3</v>
      </c>
      <c r="B8" s="2" t="s">
        <v>6</v>
      </c>
      <c r="C8" s="2"/>
      <c r="D8" s="2"/>
      <c r="E8" s="2"/>
      <c r="F8" s="2"/>
      <c r="G8" s="5"/>
      <c r="H8" s="5"/>
      <c r="I8" s="5"/>
      <c r="J8" s="2"/>
      <c r="K8" s="2"/>
      <c r="L8" s="2"/>
      <c r="M8" s="2"/>
      <c r="N8" s="5"/>
      <c r="O8" s="5"/>
      <c r="P8" s="5"/>
    </row>
    <row r="9" spans="1:16" ht="23.4">
      <c r="A9" s="2">
        <v>4</v>
      </c>
      <c r="B9" s="2" t="s">
        <v>7</v>
      </c>
      <c r="C9" s="2"/>
      <c r="D9" s="2"/>
      <c r="E9" s="2"/>
      <c r="F9" s="2"/>
      <c r="G9" s="5"/>
      <c r="H9" s="5"/>
      <c r="I9" s="5"/>
      <c r="J9" s="2"/>
      <c r="K9" s="2"/>
      <c r="L9" s="2"/>
      <c r="M9" s="2"/>
      <c r="N9" s="5"/>
      <c r="O9" s="5"/>
      <c r="P9" s="5"/>
    </row>
    <row r="10" spans="1:16" ht="23.4">
      <c r="A10" s="2">
        <v>5</v>
      </c>
      <c r="B10" s="2" t="s">
        <v>8</v>
      </c>
      <c r="C10" s="2"/>
      <c r="D10" s="2"/>
      <c r="E10" s="2"/>
      <c r="F10" s="2"/>
      <c r="G10" s="5"/>
      <c r="H10" s="5"/>
      <c r="I10" s="5"/>
      <c r="J10" s="2"/>
      <c r="K10" s="2"/>
      <c r="L10" s="2"/>
      <c r="M10" s="2"/>
      <c r="N10" s="5"/>
      <c r="O10" s="5"/>
      <c r="P10" s="5"/>
    </row>
    <row r="11" spans="1:16" ht="23.4">
      <c r="A11" s="2">
        <v>6</v>
      </c>
      <c r="B11" s="2" t="s">
        <v>9</v>
      </c>
      <c r="C11" s="2"/>
      <c r="D11" s="2"/>
      <c r="E11" s="2"/>
      <c r="F11" s="2"/>
      <c r="G11" s="5"/>
      <c r="H11" s="5"/>
      <c r="I11" s="5"/>
      <c r="J11" s="2"/>
      <c r="K11" s="2"/>
      <c r="L11" s="2"/>
      <c r="M11" s="2"/>
      <c r="N11" s="5"/>
      <c r="O11" s="5"/>
      <c r="P11" s="5"/>
    </row>
    <row r="12" spans="1:16" ht="23.4">
      <c r="A12" s="2">
        <v>7</v>
      </c>
      <c r="B12" s="2" t="s">
        <v>10</v>
      </c>
      <c r="C12" s="2"/>
      <c r="D12" s="2"/>
      <c r="E12" s="2"/>
      <c r="F12" s="2"/>
      <c r="G12" s="5"/>
      <c r="H12" s="5"/>
      <c r="I12" s="5"/>
      <c r="J12" s="2"/>
      <c r="K12" s="2"/>
      <c r="L12" s="2"/>
      <c r="M12" s="2"/>
      <c r="N12" s="5"/>
      <c r="O12" s="5"/>
      <c r="P12" s="5"/>
    </row>
    <row r="13" spans="1:16" ht="23.4">
      <c r="A13" s="2">
        <v>8</v>
      </c>
      <c r="B13" s="2" t="s">
        <v>11</v>
      </c>
      <c r="C13" s="2"/>
      <c r="D13" s="2"/>
      <c r="E13" s="2"/>
      <c r="F13" s="2"/>
      <c r="G13" s="5"/>
      <c r="H13" s="5"/>
      <c r="I13" s="5"/>
      <c r="J13" s="2"/>
      <c r="K13" s="2"/>
      <c r="L13" s="2"/>
      <c r="M13" s="2"/>
      <c r="N13" s="5"/>
      <c r="O13" s="5"/>
      <c r="P13" s="5"/>
    </row>
    <row r="14" spans="1:16" ht="23.4">
      <c r="A14" s="2">
        <v>9</v>
      </c>
      <c r="B14" s="2" t="s">
        <v>12</v>
      </c>
      <c r="C14" s="2"/>
      <c r="D14" s="2"/>
      <c r="E14" s="2"/>
      <c r="F14" s="2"/>
      <c r="G14" s="5"/>
      <c r="H14" s="5"/>
      <c r="I14" s="5"/>
      <c r="J14" s="2"/>
      <c r="K14" s="2"/>
      <c r="L14" s="2"/>
      <c r="M14" s="2"/>
      <c r="N14" s="5"/>
      <c r="O14" s="5"/>
      <c r="P14" s="5"/>
    </row>
    <row r="15" spans="1:16" ht="23.4">
      <c r="A15" s="2">
        <v>10</v>
      </c>
      <c r="B15" s="2" t="s">
        <v>13</v>
      </c>
      <c r="C15" s="2"/>
      <c r="D15" s="2"/>
      <c r="E15" s="2"/>
      <c r="F15" s="2"/>
      <c r="G15" s="5"/>
      <c r="H15" s="5"/>
      <c r="I15" s="5"/>
      <c r="J15" s="2"/>
      <c r="K15" s="2"/>
      <c r="L15" s="2"/>
      <c r="M15" s="2"/>
      <c r="N15" s="5"/>
      <c r="O15" s="5"/>
      <c r="P15" s="5"/>
    </row>
    <row r="16" spans="1:16" ht="23.4">
      <c r="A16" s="2">
        <v>11</v>
      </c>
      <c r="B16" s="2" t="s">
        <v>14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23.4">
      <c r="A17" s="2">
        <v>12</v>
      </c>
      <c r="B17" s="2" t="s">
        <v>15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23.4">
      <c r="A18" s="41"/>
      <c r="B18" s="2" t="s">
        <v>42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23.4">
      <c r="A19" s="42"/>
      <c r="B19" s="2" t="s">
        <v>43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</sheetData>
  <mergeCells count="16">
    <mergeCell ref="A18:A19"/>
    <mergeCell ref="A1:P1"/>
    <mergeCell ref="A2:A5"/>
    <mergeCell ref="B2:B5"/>
    <mergeCell ref="C2:I2"/>
    <mergeCell ref="J2:P2"/>
    <mergeCell ref="C3:I3"/>
    <mergeCell ref="J3:P3"/>
    <mergeCell ref="C4:C5"/>
    <mergeCell ref="D4:E4"/>
    <mergeCell ref="F4:H4"/>
    <mergeCell ref="I4:I5"/>
    <mergeCell ref="J4:J5"/>
    <mergeCell ref="K4:L4"/>
    <mergeCell ref="M4:O4"/>
    <mergeCell ref="P4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ข้อมูลการใช้ไฟฟ้า</vt:lpstr>
      <vt:lpstr>วิเคราะห์-เป้าหมาย</vt:lpstr>
      <vt:lpstr>จำนวนผู้ใช้บริการทั้งหมด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Agro-biz CMU</dc:creator>
  <cp:lastModifiedBy>Agro-biz CMU</cp:lastModifiedBy>
  <dcterms:created xsi:type="dcterms:W3CDTF">2026-03-04T07:26:41Z</dcterms:created>
  <dcterms:modified xsi:type="dcterms:W3CDTF">2026-07-20T12:41:17Z</dcterms:modified>
</cp:coreProperties>
</file>